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.1 - Výměna pražců a ..." sheetId="2" r:id="rId2"/>
    <sheet name="SO 1.2 - Materiál objedna..." sheetId="3" r:id="rId3"/>
    <sheet name="SO 2.1 - Demontáž zab.zař..." sheetId="4" r:id="rId4"/>
    <sheet name="SO 2.2 - Zámečnické práce..." sheetId="5" r:id="rId5"/>
    <sheet name="SO 3.1 - VRN" sheetId="6" r:id="rId6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1.1 - Výměna pražců a ...'!$C$84:$K$237</definedName>
    <definedName name="_xlnm.Print_Area" localSheetId="1">'SO 1.1 - Výměna pražců a ...'!$C$4:$J$41,'SO 1.1 - Výměna pražců a ...'!$C$47:$J$64,'SO 1.1 - Výměna pražců a ...'!$C$70:$K$237</definedName>
    <definedName name="_xlnm.Print_Titles" localSheetId="1">'SO 1.1 - Výměna pražců a ...'!$84:$84</definedName>
    <definedName name="_xlnm._FilterDatabase" localSheetId="2" hidden="1">'SO 1.2 - Materiál objedna...'!$C$84:$K$95</definedName>
    <definedName name="_xlnm.Print_Area" localSheetId="2">'SO 1.2 - Materiál objedna...'!$C$4:$J$41,'SO 1.2 - Materiál objedna...'!$C$47:$J$64,'SO 1.2 - Materiál objedna...'!$C$70:$K$95</definedName>
    <definedName name="_xlnm.Print_Titles" localSheetId="2">'SO 1.2 - Materiál objedna...'!$84:$84</definedName>
    <definedName name="_xlnm._FilterDatabase" localSheetId="3" hidden="1">'SO 2.1 - Demontáž zab.zař...'!$C$85:$K$99</definedName>
    <definedName name="_xlnm.Print_Area" localSheetId="3">'SO 2.1 - Demontáž zab.zař...'!$C$4:$J$41,'SO 2.1 - Demontáž zab.zař...'!$C$47:$J$65,'SO 2.1 - Demontáž zab.zař...'!$C$71:$K$99</definedName>
    <definedName name="_xlnm.Print_Titles" localSheetId="3">'SO 2.1 - Demontáž zab.zař...'!$85:$85</definedName>
    <definedName name="_xlnm._FilterDatabase" localSheetId="4" hidden="1">'SO 2.2 - Zámečnické práce...'!$C$85:$K$91</definedName>
    <definedName name="_xlnm.Print_Area" localSheetId="4">'SO 2.2 - Zámečnické práce...'!$C$4:$J$41,'SO 2.2 - Zámečnické práce...'!$C$47:$J$65,'SO 2.2 - Zámečnické práce...'!$C$71:$K$91</definedName>
    <definedName name="_xlnm.Print_Titles" localSheetId="4">'SO 2.2 - Zámečnické práce...'!$85:$85</definedName>
    <definedName name="_xlnm._FilterDatabase" localSheetId="5" hidden="1">'SO 3.1 - VRN'!$C$84:$K$101</definedName>
    <definedName name="_xlnm.Print_Area" localSheetId="5">'SO 3.1 - VRN'!$C$4:$J$41,'SO 3.1 - VRN'!$C$47:$J$64,'SO 3.1 - VRN'!$C$70:$K$101</definedName>
    <definedName name="_xlnm.Print_Titles" localSheetId="5">'SO 3.1 - VRN'!$84:$84</definedName>
  </definedNames>
  <calcPr/>
</workbook>
</file>

<file path=xl/calcChain.xml><?xml version="1.0" encoding="utf-8"?>
<calcChain xmlns="http://schemas.openxmlformats.org/spreadsheetml/2006/main">
  <c i="6" r="J39"/>
  <c r="J38"/>
  <c i="1" r="AY62"/>
  <c i="6" r="J37"/>
  <c i="1" r="AX62"/>
  <c i="6"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9"/>
  <c i="1" r="BD62"/>
  <c i="6" r="BH86"/>
  <c r="F38"/>
  <c i="1" r="BC62"/>
  <c i="6" r="BG86"/>
  <c r="F37"/>
  <c i="1" r="BB62"/>
  <c i="6" r="BF86"/>
  <c r="J36"/>
  <c i="1" r="AW62"/>
  <c i="6" r="F36"/>
  <c i="1" r="BA62"/>
  <c i="6" r="T86"/>
  <c r="T85"/>
  <c r="R86"/>
  <c r="R85"/>
  <c r="P86"/>
  <c r="P85"/>
  <c i="1" r="AU62"/>
  <c i="6" r="BK86"/>
  <c r="BK85"/>
  <c r="J85"/>
  <c r="J63"/>
  <c r="J32"/>
  <c i="1" r="AG62"/>
  <c i="6" r="J86"/>
  <c r="BE86"/>
  <c r="J35"/>
  <c i="1" r="AV62"/>
  <c i="6" r="F35"/>
  <c i="1" r="AZ62"/>
  <c i="6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5" r="J39"/>
  <c r="J38"/>
  <c i="1" r="AY60"/>
  <c i="5" r="J37"/>
  <c i="1" r="AX60"/>
  <c i="5" r="BI90"/>
  <c r="BH90"/>
  <c r="BG90"/>
  <c r="BF90"/>
  <c r="T90"/>
  <c r="R90"/>
  <c r="P90"/>
  <c r="BK90"/>
  <c r="J90"/>
  <c r="BE90"/>
  <c r="BI88"/>
  <c r="F39"/>
  <c i="1" r="BD60"/>
  <c i="5" r="BH88"/>
  <c r="F38"/>
  <c i="1" r="BC60"/>
  <c i="5" r="BG88"/>
  <c r="F37"/>
  <c i="1" r="BB60"/>
  <c i="5" r="BF88"/>
  <c r="J36"/>
  <c i="1" r="AW60"/>
  <c i="5" r="F36"/>
  <c i="1" r="BA60"/>
  <c i="5" r="T88"/>
  <c r="T87"/>
  <c r="T86"/>
  <c r="R88"/>
  <c r="R87"/>
  <c r="R86"/>
  <c r="P88"/>
  <c r="P87"/>
  <c r="P86"/>
  <c i="1" r="AU60"/>
  <c i="5" r="BK88"/>
  <c r="BK87"/>
  <c r="J87"/>
  <c r="BK86"/>
  <c r="J86"/>
  <c r="J63"/>
  <c r="J32"/>
  <c i="1" r="AG60"/>
  <c i="5" r="J88"/>
  <c r="BE88"/>
  <c r="J35"/>
  <c i="1" r="AV60"/>
  <c i="5" r="F35"/>
  <c i="1" r="AZ60"/>
  <c i="5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4" r="J39"/>
  <c r="J38"/>
  <c i="1" r="AY59"/>
  <c i="4" r="J37"/>
  <c i="1" r="AX59"/>
  <c i="4"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F39"/>
  <c i="1" r="BD59"/>
  <c i="4" r="BH88"/>
  <c r="F38"/>
  <c i="1" r="BC59"/>
  <c i="4" r="BG88"/>
  <c r="F37"/>
  <c i="1" r="BB59"/>
  <c i="4" r="BF88"/>
  <c r="J36"/>
  <c i="1" r="AW59"/>
  <c i="4" r="F36"/>
  <c i="1" r="BA59"/>
  <c i="4" r="T88"/>
  <c r="T87"/>
  <c r="T86"/>
  <c r="R88"/>
  <c r="R87"/>
  <c r="R86"/>
  <c r="P88"/>
  <c r="P87"/>
  <c r="P86"/>
  <c i="1" r="AU59"/>
  <c i="4" r="BK88"/>
  <c r="BK87"/>
  <c r="J87"/>
  <c r="BK86"/>
  <c r="J86"/>
  <c r="J63"/>
  <c r="J32"/>
  <c i="1" r="AG59"/>
  <c i="4" r="J88"/>
  <c r="BE88"/>
  <c r="J35"/>
  <c i="1" r="AV59"/>
  <c i="4" r="F35"/>
  <c i="1" r="AZ59"/>
  <c i="4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3" r="J39"/>
  <c r="J38"/>
  <c i="1" r="AY57"/>
  <c i="3" r="J37"/>
  <c i="1" r="AX57"/>
  <c i="3"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9"/>
  <c i="1" r="BD57"/>
  <c i="3" r="BH86"/>
  <c r="F38"/>
  <c i="1" r="BC57"/>
  <c i="3" r="BG86"/>
  <c r="F37"/>
  <c i="1" r="BB57"/>
  <c i="3" r="BF86"/>
  <c r="J36"/>
  <c i="1" r="AW57"/>
  <c i="3" r="F36"/>
  <c i="1" r="BA57"/>
  <c i="3" r="T86"/>
  <c r="T85"/>
  <c r="R86"/>
  <c r="R85"/>
  <c r="P86"/>
  <c r="P85"/>
  <c i="1" r="AU57"/>
  <c i="3" r="BK86"/>
  <c r="BK85"/>
  <c r="J85"/>
  <c r="J63"/>
  <c r="J32"/>
  <c i="1" r="AG57"/>
  <c i="3" r="J86"/>
  <c r="BE86"/>
  <c r="J35"/>
  <c i="1" r="AV57"/>
  <c i="3" r="F35"/>
  <c i="1" r="AZ57"/>
  <c i="3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2" r="J39"/>
  <c r="J38"/>
  <c i="1" r="AY56"/>
  <c i="2" r="J37"/>
  <c i="1" r="AX56"/>
  <c i="2"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0"/>
  <c r="BH90"/>
  <c r="BG90"/>
  <c r="BF90"/>
  <c r="T90"/>
  <c r="R90"/>
  <c r="P90"/>
  <c r="BK90"/>
  <c r="J90"/>
  <c r="BE90"/>
  <c r="BI86"/>
  <c r="F39"/>
  <c i="1" r="BD56"/>
  <c i="2" r="BH86"/>
  <c r="F38"/>
  <c i="1" r="BC56"/>
  <c i="2" r="BG86"/>
  <c r="F37"/>
  <c i="1" r="BB56"/>
  <c i="2" r="BF86"/>
  <c r="J36"/>
  <c i="1" r="AW56"/>
  <c i="2" r="F36"/>
  <c i="1" r="BA56"/>
  <c i="2" r="T86"/>
  <c r="T85"/>
  <c r="R86"/>
  <c r="R85"/>
  <c r="P86"/>
  <c r="P85"/>
  <c i="1" r="AU56"/>
  <c i="2" r="BK86"/>
  <c r="BK85"/>
  <c r="J85"/>
  <c r="J63"/>
  <c r="J32"/>
  <c i="1" r="AG56"/>
  <c i="2" r="J86"/>
  <c r="BE86"/>
  <c r="J35"/>
  <c i="1" r="AV56"/>
  <c i="2" r="F35"/>
  <c i="1" r="AZ56"/>
  <c i="2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1" r="BD61"/>
  <c r="BC61"/>
  <c r="BB61"/>
  <c r="BA61"/>
  <c r="AZ61"/>
  <c r="AY61"/>
  <c r="AX61"/>
  <c r="AW61"/>
  <c r="AV61"/>
  <c r="AU61"/>
  <c r="AT61"/>
  <c r="AS61"/>
  <c r="AG61"/>
  <c r="BD58"/>
  <c r="BC58"/>
  <c r="BB58"/>
  <c r="BA58"/>
  <c r="AZ58"/>
  <c r="AY58"/>
  <c r="AX58"/>
  <c r="AW58"/>
  <c r="AV58"/>
  <c r="AU58"/>
  <c r="AT58"/>
  <c r="AS58"/>
  <c r="AG58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2"/>
  <c r="AN62"/>
  <c r="AN61"/>
  <c r="AT60"/>
  <c r="AN60"/>
  <c r="AT59"/>
  <c r="AN59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<sst xmlns="http://schemas.openxmlformats.org/spreadsheetml/2006/main">
  <si>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</si>
  <si>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</si>
  <si>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</si>
  <si>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</si>
  <si>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</si>
  <si>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{37b3a802-e78c-4f9c-bbbd-448abb1e963a}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</si>
  <si>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</si>
  <si>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</si>
  <si>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</si>
  <si>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</si>
  <si>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</si>
  <si>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</si>
  <si>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</si>
  <si>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</si>
  <si>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65419059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</si>
  <si>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</si>
  <si>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</si>
  <si>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traťového úseku Janovice nad Úhlavou - Kdyně</t>
  </si>
  <si>
    <t>KSO:</t>
  </si>
  <si>
    <t>CC-CZ:</t>
  </si>
  <si>
    <t>Místo:</t>
  </si>
  <si>
    <t>TO Domažlice</t>
  </si>
  <si>
    <t>Datum:</t>
  </si>
  <si>
    <t>24. 4. 2019</t>
  </si>
  <si>
    <t>Zadavatel:</t>
  </si>
  <si>
    <t>IČ:</t>
  </si>
  <si>
    <t>SŽDC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</si>
  <si>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</si>
  <si>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</si>
  <si>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</si>
  <si>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</si>
  <si>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</si>
  <si>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</si>
  <si>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</si>
  <si>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</si>
  <si>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</si>
  <si>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</si>
  <si>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</si>
  <si>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</si>
  <si>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</si>
  <si>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</si>
  <si>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</si>
  <si>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</si>
  <si>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</si>
  <si>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</si>
  <si>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</si>
  <si>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</si>
  <si>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</si>
  <si>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</si>
  <si>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</si>
  <si>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</si>
  <si>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</si>
  <si>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</si>
  <si>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</si>
  <si>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</si>
  <si>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</si>
  <si>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</si>
  <si>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</si>
  <si>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</si>
  <si>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</si>
  <si>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</si>
  <si>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</si>
  <si>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</si>
  <si>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</si>
  <si>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</si>
  <si>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</si>
  <si>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</si>
  <si>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</si>
  <si>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</si>
  <si>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</si>
  <si>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</si>
  <si>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</si>
  <si>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</si>
  <si>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</si>
  <si>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</t>
  </si>
  <si>
    <t>Výměna pražců a kolejnic v km 13,400 - 14,230</t>
  </si>
  <si>
    <t>STA</t>
  </si>
  <si>
    <t>1</t>
  </si>
  <si>
    <t>{5fae67af-af91-4a16-a7ec-03a8ad3fbb2d}</t>
  </si>
  <si>
    <t>2</t>
  </si>
  <si>
    <t>/</t>
  </si>
  <si>
    <t>SO 1.1</t>
  </si>
  <si>
    <t>Výměna pražců a kolejnic</t>
  </si>
  <si>
    <t>Soupis</t>
  </si>
  <si>
    <t>{97ef8f59-e5c7-4c3a-a2ca-72e98bc4435b}</t>
  </si>
  <si>
    <t>SO 1.2</t>
  </si>
  <si>
    <t>Materiál objednatele</t>
  </si>
  <si>
    <t>{5193e9bf-4fea-4838-9e9c-15e1b4e78797}</t>
  </si>
  <si>
    <t>SO 2</t>
  </si>
  <si>
    <t>Demontáž zab. zař. Dobříkov na Šumavě</t>
  </si>
  <si>
    <t>{c91d732e-6c6f-4ebd-bb1e-c5727ef878be}</t>
  </si>
  <si>
    <t>SO 2.1</t>
  </si>
  <si>
    <t>Demontáž zab.zař. Dobříkov na Šumavě</t>
  </si>
  <si>
    <t>{cf809e82-d34c-4c20-ac7c-5c48b5ca9823}</t>
  </si>
  <si>
    <t>SO 2.2</t>
  </si>
  <si>
    <t>Zámečnické práce a zemní práce</t>
  </si>
  <si>
    <t>{241fb8b3-9967-4f34-b164-cf62fcb7cff1}</t>
  </si>
  <si>
    <t>SO 3</t>
  </si>
  <si>
    <t>VRN</t>
  </si>
  <si>
    <t>{7edb1e36-afd7-4d84-8f90-1a9afd197bae}</t>
  </si>
  <si>
    <t>SO 3.1</t>
  </si>
  <si>
    <t>{3739dfb3-2d3e-4c5f-8093-ab5f7eb05ea8}</t>
  </si>
  <si>
    <t>KRYCÍ LIST SOUPISU PRACÍ</t>
  </si>
  <si>
    <t>Objekt:</t>
  </si>
  <si>
    <t>SO 1 - Výměna pražců a kolejnic v km 13,400 - 14,230</t>
  </si>
  <si>
    <t>Soupis:</t>
  </si>
  <si>
    <t>SO 1.1 - Výměna pražců a kolejnic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</si>
  <si>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</si>
  <si>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</si>
  <si>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</si>
  <si>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</si>
  <si>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</si>
  <si>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</si>
  <si>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</si>
  <si>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</si>
  <si>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</si>
  <si>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</si>
  <si>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</si>
  <si>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</si>
  <si>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</si>
  <si>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</si>
  <si>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</si>
  <si>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</si>
  <si>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</si>
  <si>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</si>
  <si>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</si>
  <si>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5905020020</t>
  </si>
  <si>
    <t>Oprava stezky strojně s odstraněním drnu a nánosu přes 10 cm do 20 cm</t>
  </si>
  <si>
    <t>m2</t>
  </si>
  <si>
    <t>Sborník UOŽI 01 2019</t>
  </si>
  <si>
    <t>4</t>
  </si>
  <si>
    <t>ROZPOCET</t>
  </si>
  <si>
    <t>-1522602538</t>
  </si>
  <si>
    <t>PP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</si>
  <si>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</si>
  <si>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VV</t>
  </si>
  <si>
    <t>275*2*2</t>
  </si>
  <si>
    <t>Součet</t>
  </si>
  <si>
    <t>5905035120</t>
  </si>
  <si>
    <t>Výměna KL malou těžící mechanizací včetně lavičky lože zapuštěné</t>
  </si>
  <si>
    <t>m3</t>
  </si>
  <si>
    <t>332052273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</si>
  <si>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</si>
  <si>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200*4*0,4"kolej"</t>
  </si>
  <si>
    <t>27*3,5*0,4"most"</t>
  </si>
  <si>
    <t>3</t>
  </si>
  <si>
    <t>5915005030</t>
  </si>
  <si>
    <t>Hloubení rýh nebo jam na železničním spodku III. třídy</t>
  </si>
  <si>
    <t>-283582678</t>
  </si>
  <si>
    <t>Hloubení rýh nebo jam na železničním spodku III. třídy. Poznámka: 1. V cenách jsou započteny náklady na hloubení a uložení výzisku na terén nebo naložení na dopravní prostředek a uložení na úložišti.</t>
  </si>
  <si>
    <t>(2*3,5*0,5)*3</t>
  </si>
  <si>
    <t>5905085055</t>
  </si>
  <si>
    <t>Souvislé čištění KL strojně koleje pražce betonové rozdělení "u"</t>
  </si>
  <si>
    <t>km</t>
  </si>
  <si>
    <t>1388398561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</si>
  <si>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</si>
  <si>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</t>
  </si>
  <si>
    <t>5905105030</t>
  </si>
  <si>
    <t>Doplnění KL kamenivem souvisle strojně v koleji</t>
  </si>
  <si>
    <t>-1478642999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</si>
  <si>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</si>
  <si>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180"doplnění přilehlých úseků"</t>
  </si>
  <si>
    <t>603*0,9"čištění"</t>
  </si>
  <si>
    <t>6</t>
  </si>
  <si>
    <t>M</t>
  </si>
  <si>
    <t>5955101000</t>
  </si>
  <si>
    <t>Kamenivo drcené štěrk frakce 31,5/63 třídy BI</t>
  </si>
  <si>
    <t>t</t>
  </si>
  <si>
    <t>128</t>
  </si>
  <si>
    <t>-1487975604</t>
  </si>
  <si>
    <t>1080,500*1,426"Svržno"</t>
  </si>
  <si>
    <t>7</t>
  </si>
  <si>
    <t>5915010020</t>
  </si>
  <si>
    <t>Těžení zeminy nebo horniny železničního spodku II. třídy</t>
  </si>
  <si>
    <t>1676015793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</si>
  <si>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</si>
  <si>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574*0,5*0,4"odtěžení zeminy u 1.SK"</t>
  </si>
  <si>
    <t>8</t>
  </si>
  <si>
    <t>5908005440</t>
  </si>
  <si>
    <t>Oprava kolejnicového styku demontáž spojek tv. A</t>
  </si>
  <si>
    <t>styk</t>
  </si>
  <si>
    <t>-1641395133</t>
  </si>
  <si>
    <t>Oprava kolejnicového styku demontáž spojek tv. A.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</si>
  <si>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9</t>
  </si>
  <si>
    <t>5908005430</t>
  </si>
  <si>
    <t>Oprava kolejnicového styku demontáž spojek tv. S49</t>
  </si>
  <si>
    <t>-1379886563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</si>
  <si>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</si>
  <si>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10</t>
  </si>
  <si>
    <t>5999010020</t>
  </si>
  <si>
    <t>Vyjmutí a snesení konstrukcí nebo dílů hmotnosti přes 10 do 20 t</t>
  </si>
  <si>
    <t>-926763008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</si>
  <si>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</si>
  <si>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197,053"kolej"</t>
  </si>
  <si>
    <t>5*12,160"výhybky č. 1-5"</t>
  </si>
  <si>
    <t>11</t>
  </si>
  <si>
    <t>5906135070</t>
  </si>
  <si>
    <t>Demontáž kolejového roštu koleje na úložišti pražce dřevěné tv. S49 rozdělení "c"</t>
  </si>
  <si>
    <t>40576283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</si>
  <si>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</si>
  <si>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12</t>
  </si>
  <si>
    <t>5906135190</t>
  </si>
  <si>
    <t>Demontáž kolejového roštu koleje na úložišti pražce betonové tv. S49 "c"</t>
  </si>
  <si>
    <t>1689587546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</si>
  <si>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</si>
  <si>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</t>
  </si>
  <si>
    <t>5906135250</t>
  </si>
  <si>
    <t>Demontáž kolejového roštu koleje na úložišti pražce ocelové válcované tv. T nebo A válcované rozdělení "c"</t>
  </si>
  <si>
    <t>937294102</t>
  </si>
  <si>
    <t>Demontáž kolejového roštu koleje na úložišti pražce ocelové válcované tv. T nebo A válcované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</si>
  <si>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</t>
  </si>
  <si>
    <t>5911655220</t>
  </si>
  <si>
    <t>Demontáž jednoduché výhybky na úložišti ocelové pražce válcované soustavy A</t>
  </si>
  <si>
    <t>m</t>
  </si>
  <si>
    <t>-1502308815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</si>
  <si>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</si>
  <si>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48,196*5</t>
  </si>
  <si>
    <t>5906130400</t>
  </si>
  <si>
    <t>Montáž kolejového roštu v ose koleje pražce betonové vystrojené tv. S49 rozdělení "u"</t>
  </si>
  <si>
    <t>-1485437143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</si>
  <si>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</si>
  <si>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16</t>
  </si>
  <si>
    <t>5906035120</t>
  </si>
  <si>
    <t>Souvislá výměna pražců současně s výměnou nebo čištěním KL pražce betonové příčné vystrojené</t>
  </si>
  <si>
    <t>kus</t>
  </si>
  <si>
    <t>-12412726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</si>
  <si>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</si>
  <si>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17</t>
  </si>
  <si>
    <t>5907020120</t>
  </si>
  <si>
    <t>Souvislá výměna kolejnic současně s výměnou pražců tv. S49 rozdělení "u"</t>
  </si>
  <si>
    <t>-2120796979</t>
  </si>
  <si>
    <t>Souvislá výměna kolejnic současně s výměnou pražců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</si>
  <si>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2*630</t>
  </si>
  <si>
    <t>18</t>
  </si>
  <si>
    <t>5906045020</t>
  </si>
  <si>
    <t>Příplatek za překážku po obou stranách koleje</t>
  </si>
  <si>
    <t>-1633459372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</si>
  <si>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</si>
  <si>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27"most"</t>
  </si>
  <si>
    <t>19</t>
  </si>
  <si>
    <t>5905065010</t>
  </si>
  <si>
    <t>Samostatná úprava vrstvy kolejového lože pod ložnou plochou pražců v koleji</t>
  </si>
  <si>
    <t>928488019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</si>
  <si>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</si>
  <si>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200*3,5"výhybka 1,2,3,4,5"</t>
  </si>
  <si>
    <t>20</t>
  </si>
  <si>
    <t>5915025010</t>
  </si>
  <si>
    <t>Úprava vrstvy KL po snesení kolejového roštu koleje nebo výhybky</t>
  </si>
  <si>
    <t>1167223553</t>
  </si>
  <si>
    <t>Úprava vrstvy KL po snesení kolejového roštu koleje nebo výhybky. Poznámka: 1. V cenách jsou započteny náklady na rozhrnutí a urovnání KL a terénu z důvodu rušení trati.</t>
  </si>
  <si>
    <t>200"v místě nástupiště"</t>
  </si>
  <si>
    <t>5907050020</t>
  </si>
  <si>
    <t>Dělení kolejnic řezáním nebo rozbroušením tv. S49</t>
  </si>
  <si>
    <t>1604623354</t>
  </si>
  <si>
    <t>Dělení kolejnic řezáním nebo rozbroušením tv. S49. Poznámka: 1. V cenách jsou započteny náklady na manipulaci podložení, označení a provedení řezu kolejnice.</t>
  </si>
  <si>
    <t>P</t>
  </si>
  <si>
    <t>Poznámka k položce:_x000d_
Řez=kus</t>
  </si>
  <si>
    <t>22</t>
  </si>
  <si>
    <t>5907050130</t>
  </si>
  <si>
    <t>Dělení kolejnic kyslíkem tv. A</t>
  </si>
  <si>
    <t>1242254957</t>
  </si>
  <si>
    <t>Dělení kolejnic kyslíkem tv. A. Poznámka: 1. V cenách jsou započteny náklady na manipulaci podložení, označení a provedení řezu kolejnice.</t>
  </si>
  <si>
    <t>23</t>
  </si>
  <si>
    <t>5907050120</t>
  </si>
  <si>
    <t>Dělení kolejnic kyslíkem tv. S49</t>
  </si>
  <si>
    <t>-1073235036</t>
  </si>
  <si>
    <t>Dělení kolejnic kyslíkem tv. S49. Poznámka: 1. V cenách jsou započteny náklady na manipulaci podložení, označení a provedení řezu kolejnice.</t>
  </si>
  <si>
    <t>24</t>
  </si>
  <si>
    <t>5910020030</t>
  </si>
  <si>
    <t>Svařování kolejnic termitem plný předehřev standardní spára svar sériový tv. S49</t>
  </si>
  <si>
    <t>svar</t>
  </si>
  <si>
    <t>-1628729707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</si>
  <si>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</si>
  <si>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25</t>
  </si>
  <si>
    <t>5910015020</t>
  </si>
  <si>
    <t>Odtavovací stykové svařování mobilní svářečkou kolejnic nových délky do 150 m tv. S49</t>
  </si>
  <si>
    <t>1300947859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</si>
  <si>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</si>
  <si>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26</t>
  </si>
  <si>
    <t>5910040330</t>
  </si>
  <si>
    <t>Umožnění volné dilatace kolejnice demontáž upevňovadel s osazením kluzných podložek rozdělení pražců "u"</t>
  </si>
  <si>
    <t>1904823248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</si>
  <si>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</si>
  <si>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880*2</t>
  </si>
  <si>
    <t>27</t>
  </si>
  <si>
    <t>5910040430</t>
  </si>
  <si>
    <t>Umožnění volné dilatace kolejnice montáž upevňovadel s odstraněním kluzných podložek rozdělení pražců "u"</t>
  </si>
  <si>
    <t>1536236548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</si>
  <si>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</si>
  <si>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28</t>
  </si>
  <si>
    <t>5909032020</t>
  </si>
  <si>
    <t>Přesná úprava GPK koleje směrové a výškové uspořádání pražce betonové</t>
  </si>
  <si>
    <t>-2008310227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</si>
  <si>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</si>
  <si>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</si>
  <si>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29</t>
  </si>
  <si>
    <t>5909030020</t>
  </si>
  <si>
    <t>Následná úprava GPK koleje směrové a výškové uspořádání pražce betonové</t>
  </si>
  <si>
    <t>-486422056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</si>
  <si>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</si>
  <si>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30</t>
  </si>
  <si>
    <t>5914020020</t>
  </si>
  <si>
    <t>Čištění otevřených odvodňovacích zařízení strojně příkop nezpevněný</t>
  </si>
  <si>
    <t>491735589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</si>
  <si>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</si>
  <si>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(195*0,5*0,3)*2</t>
  </si>
  <si>
    <t>31</t>
  </si>
  <si>
    <t>534286</t>
  </si>
  <si>
    <t>6"nástupiště"</t>
  </si>
  <si>
    <t>32</t>
  </si>
  <si>
    <t>5914130020</t>
  </si>
  <si>
    <t>Montáž nástupiště úrovňového hrana Tischer</t>
  </si>
  <si>
    <t>721340378</t>
  </si>
  <si>
    <t>Montáž nástupiště úrovňového hrana Tischer. Poznámka: 1. V cenách jsou započteny náklady na úpravu terénu, montáž a zásyp podle vzorového listu. 2. V cenách nejsou obsaženy náklady na dodávku materiálu.</t>
  </si>
  <si>
    <t>33</t>
  </si>
  <si>
    <t>5914125010</t>
  </si>
  <si>
    <t>Montáž nástupištních desek Sudop K (KD,KS) 145</t>
  </si>
  <si>
    <t>399003880</t>
  </si>
  <si>
    <t>Montáž nástupištních desek Sudop K (KD,KS) 145. Poznámka: 1. V cenách jsou započteny náklady na manipulaci a montáž desek podle vzorového listu. 2. V cenách nejsou obsaženy náklady na dodávku materiálu.</t>
  </si>
  <si>
    <t>34</t>
  </si>
  <si>
    <t>5964161010</t>
  </si>
  <si>
    <t>Beton lehce zhutnitelný C 20/25;X0 F5 2 285 2 765</t>
  </si>
  <si>
    <t>Sborník UOŽI 01 2018</t>
  </si>
  <si>
    <t>1178402049</t>
  </si>
  <si>
    <t>35</t>
  </si>
  <si>
    <t>5955101025</t>
  </si>
  <si>
    <t>Kamenivo drcené drť frakce 4/8</t>
  </si>
  <si>
    <t>-1281194304</t>
  </si>
  <si>
    <t>36</t>
  </si>
  <si>
    <t>5955101015</t>
  </si>
  <si>
    <t>Kamenivo drcené štěrkodrť frakce 0/22</t>
  </si>
  <si>
    <t>1544263862</t>
  </si>
  <si>
    <t>37</t>
  </si>
  <si>
    <t>5912065210</t>
  </si>
  <si>
    <t>Montáž zajišťovací značky včetně sloupku a základu konzolové</t>
  </si>
  <si>
    <t>1059282698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</si>
  <si>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</si>
  <si>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Poznámka k položce:_x000d_
Značka=kus</t>
  </si>
  <si>
    <t>38</t>
  </si>
  <si>
    <t>5962119025</t>
  </si>
  <si>
    <t>Zajištění PPK betonový sloupek pro konzolovou značku</t>
  </si>
  <si>
    <t>1071643331</t>
  </si>
  <si>
    <t>39</t>
  </si>
  <si>
    <t>5912035100</t>
  </si>
  <si>
    <t>Montáž návěstidla tabule před zastávkou</t>
  </si>
  <si>
    <t>157809048</t>
  </si>
  <si>
    <t>Montáž návěstidla tabule před zastávkou. Poznámka: 1. V cenách jsou započteny náklady na montáž a upevnění návěstidla. 2. V cenách nejsou obsaženy náklady na dodávku materiálu.</t>
  </si>
  <si>
    <t>40</t>
  </si>
  <si>
    <t>5912035110</t>
  </si>
  <si>
    <t>Montáž návěstidla konce nástupiště</t>
  </si>
  <si>
    <t>-1812746867</t>
  </si>
  <si>
    <t>Montáž návěstidla konce nástupiště. Poznámka: 1. V cenách jsou započteny náklady na montáž a upevnění návěstidla. 2. V cenách nejsou obsaženy náklady na dodávku materiálu.</t>
  </si>
  <si>
    <t>41</t>
  </si>
  <si>
    <t>5962101050</t>
  </si>
  <si>
    <t>Návěstidlo tabule před zastávkou</t>
  </si>
  <si>
    <t>-977884024</t>
  </si>
  <si>
    <t>42</t>
  </si>
  <si>
    <t>5962101045</t>
  </si>
  <si>
    <t>Návěstidlo konec nástupiště</t>
  </si>
  <si>
    <t>15559458</t>
  </si>
  <si>
    <t>43</t>
  </si>
  <si>
    <t>5962113000</t>
  </si>
  <si>
    <t>Sloupek ocelový pozinkovaný 70 mm</t>
  </si>
  <si>
    <t>-497083131</t>
  </si>
  <si>
    <t>44</t>
  </si>
  <si>
    <t>5962114000</t>
  </si>
  <si>
    <t>Výstroj sloupku objímka 50 až 100 mm kompletní</t>
  </si>
  <si>
    <t>-1978348787</t>
  </si>
  <si>
    <t>45</t>
  </si>
  <si>
    <t>5962114015</t>
  </si>
  <si>
    <t>Výstroj sloupku víčko plast 70 mm</t>
  </si>
  <si>
    <t>-1290640975</t>
  </si>
  <si>
    <t>46</t>
  </si>
  <si>
    <t>5999005010</t>
  </si>
  <si>
    <t>Třídění spojovacích a upevňovacích součástí</t>
  </si>
  <si>
    <t>-429036580</t>
  </si>
  <si>
    <t>Třídění spojovacích a upevňovacích součástí. Poznámka: 1. V cenách jsou započteny náklady na manipulaci, vytřídění a uložení materiálu na úložiště nebo do skladu.</t>
  </si>
  <si>
    <t>6,800</t>
  </si>
  <si>
    <t>47</t>
  </si>
  <si>
    <t>9902900200</t>
  </si>
  <si>
    <t xml:space="preserve">Naložení  objemnějšího kusového materiálu, vybouraných hmot</t>
  </si>
  <si>
    <t>262144</t>
  </si>
  <si>
    <t>357479588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</si>
  <si>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</si>
  <si>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139*0,09"dřevěné pražce"</t>
  </si>
  <si>
    <t>48</t>
  </si>
  <si>
    <t>9909000100</t>
  </si>
  <si>
    <t>Poplatek za uložení suti nebo hmot na oficiální skládku</t>
  </si>
  <si>
    <t>938762169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</si>
  <si>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</si>
  <si>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900,500*1,8+58,500*1,5+114,8*1,8"KL+příkopy+zemina od 1.SK"</t>
  </si>
  <si>
    <t>49</t>
  </si>
  <si>
    <t>9909000300</t>
  </si>
  <si>
    <t>Poplatek za likvidaci dřevěných kolejnicových podpor</t>
  </si>
  <si>
    <t>27345550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</si>
  <si>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</si>
  <si>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50</t>
  </si>
  <si>
    <t>9903200100</t>
  </si>
  <si>
    <t>Přeprava mechanizace na místo prováděných prací o hmotnosti přes 12 t přes 50 do 100 km</t>
  </si>
  <si>
    <t>-1387344293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</si>
  <si>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</si>
  <si>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7"SČ, ASP, MHS,SSP"</t>
  </si>
  <si>
    <t>51</t>
  </si>
  <si>
    <t>9902100900</t>
  </si>
  <si>
    <t xml:space="preserve">Doprava dodávek zhotovitele, dodávek objednatele nebo výzisku mechanizací přes 3,5 t sypanin  do 200 km</t>
  </si>
  <si>
    <t>1717451075</t>
  </si>
  <si>
    <t>Doprava dodávek zhotovitele, dodávek objednatele nebo výzisku mechanizací přes 3,5 t sypanin do 200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</si>
  <si>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1384*0,327+3,060"doprava pražců+zajišťovacích značek"</t>
  </si>
  <si>
    <t>52</t>
  </si>
  <si>
    <t>9902100400</t>
  </si>
  <si>
    <t xml:space="preserve">Doprava dodávek zhotovitele, dodávek objednatele nebo výzisku mechanizací přes 3,5 t sypanin  do 40 km</t>
  </si>
  <si>
    <t>-387943026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</si>
  <si>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</si>
  <si>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1540,793+30+30"doprava kameniva"</t>
  </si>
  <si>
    <t>53</t>
  </si>
  <si>
    <t>9902100300</t>
  </si>
  <si>
    <t xml:space="preserve">Doprava dodávek zhotovitele, dodávek objednatele nebo výzisku mechanizací přes 3,5 t sypanin  do 30 km</t>
  </si>
  <si>
    <t>-1569442320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</si>
  <si>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</si>
  <si>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1915,290"odvoz KL+příkopy na skládku"</t>
  </si>
  <si>
    <t>54</t>
  </si>
  <si>
    <t>9902200100</t>
  </si>
  <si>
    <t>Doprava dodávek zhotovitele, dodávek objednatele nebo výzisku mechanizací přes 3,5 t objemnějšího kusového materiálu do 10 km</t>
  </si>
  <si>
    <t>-1073601014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</si>
  <si>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</si>
  <si>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85,198"doprava kolejnic ze Kdyně na stavbu"</t>
  </si>
  <si>
    <t>55</t>
  </si>
  <si>
    <t>9902200500</t>
  </si>
  <si>
    <t>Doprava dodávek zhotovitele, dodávek objednatele nebo výzisku mechanizací přes 3,5 t objemnějšího kusového materiálu do 60 km</t>
  </si>
  <si>
    <t>-491248307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</si>
  <si>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</si>
  <si>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139*0,09"odvoz dřevěných pražců na skládku"</t>
  </si>
  <si>
    <t>56</t>
  </si>
  <si>
    <t>9902100200</t>
  </si>
  <si>
    <t xml:space="preserve">Doprava dodávek zhotovitele, dodávek objednatele nebo výzisku mechanizací přes 3,5 t sypanin  do 20 km</t>
  </si>
  <si>
    <t>-240969401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</si>
  <si>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</si>
  <si>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17,003"doprava betonu"</t>
  </si>
  <si>
    <t>SO 1.2 - Materiál objednatele</t>
  </si>
  <si>
    <t>5956140030</t>
  </si>
  <si>
    <t>Pražec betonový příčný vystrojený včetně kompletů tv. B 91S/2 (S)</t>
  </si>
  <si>
    <t>297572000</t>
  </si>
  <si>
    <t>5957104025</t>
  </si>
  <si>
    <t>Kolejnicové pásy třídy R260 tv. 49 E1 délky 75 metrů</t>
  </si>
  <si>
    <t>1788395275</t>
  </si>
  <si>
    <t>5964147025</t>
  </si>
  <si>
    <t>Nástupištní díly konzolová deska K 145</t>
  </si>
  <si>
    <t>1429357486</t>
  </si>
  <si>
    <t>5963207015</t>
  </si>
  <si>
    <t>Nástupištní díly blok úložnýu žitý U95</t>
  </si>
  <si>
    <t>733876546</t>
  </si>
  <si>
    <t>5963207025</t>
  </si>
  <si>
    <t>Nástupištní díly tvárnice užitá Tischer B</t>
  </si>
  <si>
    <t>-1115631768</t>
  </si>
  <si>
    <t>SO 2 - Demontáž zab. zař. Dobříkov na Šumavě</t>
  </si>
  <si>
    <t>SO 2.1 - Demontáž zab.zař. Dobříkov na Šumavě</t>
  </si>
  <si>
    <t>Dobříkov na Šumavě</t>
  </si>
  <si>
    <t>SŽDC s.o. OŘ Plzeň</t>
  </si>
  <si>
    <t>OST - Ostatní</t>
  </si>
  <si>
    <t>OST</t>
  </si>
  <si>
    <t>Ostatní</t>
  </si>
  <si>
    <t>7593407010</t>
  </si>
  <si>
    <t>Demontáž sloupku pro drátovodné kladky</t>
  </si>
  <si>
    <t>1363063497</t>
  </si>
  <si>
    <t>7590807010</t>
  </si>
  <si>
    <t>Demontáž návěstidla jednoramenného</t>
  </si>
  <si>
    <t>2109439379</t>
  </si>
  <si>
    <t>Demontáž návěstidla jednoramenného - odpojení drátovodu, demontáž svítilnového výtahu, oddělení a snesení horního dílu návěstidla, odstranění spodního dílu návěstidla. Bez zemních prací</t>
  </si>
  <si>
    <t>7590807020</t>
  </si>
  <si>
    <t>Demontáž návěstidla předvěsti, uzávěry koleje, seřaďovacího návěstidla</t>
  </si>
  <si>
    <t>-5598298</t>
  </si>
  <si>
    <t>Demontáž návěstidla předvěsti, uzávěry koleje, seřaďovacího návěstidla - odpojení drátovodu, demontáž svítilnového výtahu, oddělení a snesení horního dílu návěstidla, odstranění spodního dílu návěstidla. Bez zemních prací</t>
  </si>
  <si>
    <t>9902900100</t>
  </si>
  <si>
    <t xml:space="preserve">Naložení  sypanin, drobného kusového materiálu, suti a přemístění na složiště</t>
  </si>
  <si>
    <t>-1409397151</t>
  </si>
  <si>
    <t>Naložení sypanin, drobného kusového materiálu, suti a přemístění na složiště Poznámka: Ceny jsou určeny pro nakládání materiálu v případech, kdy není naložení součástí dodávky materiálu nebo není uvedeno v popisu cen a pro nakládání z meziskládky.</t>
  </si>
  <si>
    <t>9909000500</t>
  </si>
  <si>
    <t>Poplatek uložení odpadu betonových prefabrikátů</t>
  </si>
  <si>
    <t>-137084914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</si>
  <si>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</si>
  <si>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9902200300</t>
  </si>
  <si>
    <t>Doprava dodávek zhotovitele, dodávek objednatele nebo výzisku mechanizací přes 3,5 t objemnějšího kusového materiálu do 30 km</t>
  </si>
  <si>
    <t>397933047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</si>
  <si>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</si>
  <si>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SO 2.2 - Zámečnické práce a zemní práce</t>
  </si>
  <si>
    <t>HZS - Hodinové zúčtovací sazby</t>
  </si>
  <si>
    <t>HZS</t>
  </si>
  <si>
    <t>Hodinové zúčtovací sazby</t>
  </si>
  <si>
    <t>HZS2132</t>
  </si>
  <si>
    <t>Hodinová zúčtovací sazba zámečník odborný</t>
  </si>
  <si>
    <t>hod</t>
  </si>
  <si>
    <t>CS ÚRS 2019 01</t>
  </si>
  <si>
    <t>512</t>
  </si>
  <si>
    <t>-506201913</t>
  </si>
  <si>
    <t xml:space="preserve">Hodinové zúčtovací sazby profesí PSV  provádění stavebních konstrukcí zámečník odborný</t>
  </si>
  <si>
    <t>174101101</t>
  </si>
  <si>
    <t>Zásyp jam, šachet rýh nebo kolem objektů sypaninou se zhutněním</t>
  </si>
  <si>
    <t>-288985482</t>
  </si>
  <si>
    <t xml:space="preserve">Zásyp sypaninou z jakékoliv horniny  s uložením výkopku ve vrstvách se zhutněním jam, šachet, rýh nebo kolem objektů v těchto vykopávkách</t>
  </si>
  <si>
    <t>SO 3 - VRN</t>
  </si>
  <si>
    <t>SO 3.1 - VRN</t>
  </si>
  <si>
    <t>021211001</t>
  </si>
  <si>
    <t>Průzkumné práce pro opravy Doplňující laboratorní rozbor kontaminace zeminy nebo kol. lože</t>
  </si>
  <si>
    <t>1024</t>
  </si>
  <si>
    <t>-1433610470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</si>
  <si>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</si>
  <si>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</si>
  <si>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</si>
  <si>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%</t>
  </si>
  <si>
    <t>-1180518248</t>
  </si>
  <si>
    <t>022101011</t>
  </si>
  <si>
    <t>Geodetické práce Geodetické práce v průběhu opravy</t>
  </si>
  <si>
    <t>-687839586</t>
  </si>
  <si>
    <t>022101021</t>
  </si>
  <si>
    <t>Geodetické práce Geodetické práce po ukončení opravy</t>
  </si>
  <si>
    <t>1722326204</t>
  </si>
  <si>
    <t>022121001</t>
  </si>
  <si>
    <t>Geodetické práce Diagnostika technické infrastruktury Vytýčení trasy inženýrských sítí</t>
  </si>
  <si>
    <t>794393566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</si>
  <si>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</si>
  <si>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023131001</t>
  </si>
  <si>
    <t>Projektové práce Dokumentace skutečného provedení železničního svršku a spodku</t>
  </si>
  <si>
    <t>-2062205483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</si>
  <si>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</si>
  <si>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</si>
  <si>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</si>
  <si>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-629987392</t>
  </si>
  <si>
    <t>033131001</t>
  </si>
  <si>
    <t>Provozní vlivy Organizační zajištění prací při zřizování a udržování BK kolejí a výhybek</t>
  </si>
  <si>
    <t>-1054510847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</si>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</sst>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8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40</v>
      </c>
      <c r="E29" s="43"/>
      <c r="F29" s="29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28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49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65419059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Oprava traťového úseku Janovice nad Úhlavou - Kdyně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20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>TO Domažlice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22</v>
      </c>
      <c r="AJ47" s="36"/>
      <c r="AK47" s="36"/>
      <c r="AL47" s="36"/>
      <c r="AM47" s="64" t="str">
        <f>IF(AN8= "","",AN8)</f>
        <v>24. 4. 2019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SŽDC s.o. - OŘ Plzeň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30</v>
      </c>
      <c r="AJ49" s="36"/>
      <c r="AK49" s="36"/>
      <c r="AL49" s="36"/>
      <c r="AM49" s="65" t="str">
        <f>IF(E17="","",E17)</f>
        <v xml:space="preserve"> </v>
      </c>
      <c r="AN49" s="36"/>
      <c r="AO49" s="36"/>
      <c r="AP49" s="36"/>
      <c r="AQ49" s="36"/>
      <c r="AR49" s="40"/>
      <c r="AS49" s="66" t="s">
        <v>50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28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33</v>
      </c>
      <c r="AJ50" s="36"/>
      <c r="AK50" s="36"/>
      <c r="AL50" s="36"/>
      <c r="AM50" s="65" t="str">
        <f>IF(E20="","",E20)</f>
        <v>Jung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51</v>
      </c>
      <c r="D52" s="79"/>
      <c r="E52" s="79"/>
      <c r="F52" s="79"/>
      <c r="G52" s="79"/>
      <c r="H52" s="80"/>
      <c r="I52" s="81" t="s">
        <v>52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53</v>
      </c>
      <c r="AH52" s="79"/>
      <c r="AI52" s="79"/>
      <c r="AJ52" s="79"/>
      <c r="AK52" s="79"/>
      <c r="AL52" s="79"/>
      <c r="AM52" s="79"/>
      <c r="AN52" s="81" t="s">
        <v>54</v>
      </c>
      <c r="AO52" s="79"/>
      <c r="AP52" s="83"/>
      <c r="AQ52" s="84" t="s">
        <v>55</v>
      </c>
      <c r="AR52" s="40"/>
      <c r="AS52" s="85" t="s">
        <v>56</v>
      </c>
      <c r="AT52" s="86" t="s">
        <v>57</v>
      </c>
      <c r="AU52" s="86" t="s">
        <v>58</v>
      </c>
      <c r="AV52" s="86" t="s">
        <v>59</v>
      </c>
      <c r="AW52" s="86" t="s">
        <v>60</v>
      </c>
      <c r="AX52" s="86" t="s">
        <v>61</v>
      </c>
      <c r="AY52" s="86" t="s">
        <v>62</v>
      </c>
      <c r="AZ52" s="86" t="s">
        <v>63</v>
      </c>
      <c r="BA52" s="86" t="s">
        <v>64</v>
      </c>
      <c r="BB52" s="86" t="s">
        <v>65</v>
      </c>
      <c r="BC52" s="86" t="s">
        <v>66</v>
      </c>
      <c r="BD52" s="87" t="s">
        <v>67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68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ROUND(AG55+AG58+AG61,2)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</v>
      </c>
      <c r="AR54" s="97"/>
      <c r="AS54" s="98">
        <f>ROUND(AS55+AS58+AS61,2)</f>
        <v>0</v>
      </c>
      <c r="AT54" s="99">
        <f>ROUND(SUM(AV54:AW54),2)</f>
        <v>0</v>
      </c>
      <c r="AU54" s="100">
        <f>ROUND(AU55+AU58+AU61,5)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ROUND(AZ55+AZ58+AZ61,2)</f>
        <v>0</v>
      </c>
      <c r="BA54" s="99">
        <f>ROUND(BA55+BA58+BA61,2)</f>
        <v>0</v>
      </c>
      <c r="BB54" s="99">
        <f>ROUND(BB55+BB58+BB61,2)</f>
        <v>0</v>
      </c>
      <c r="BC54" s="99">
        <f>ROUND(BC55+BC58+BC61,2)</f>
        <v>0</v>
      </c>
      <c r="BD54" s="101">
        <f>ROUND(BD55+BD58+BD61,2)</f>
        <v>0</v>
      </c>
      <c r="BS54" s="102" t="s">
        <v>69</v>
      </c>
      <c r="BT54" s="102" t="s">
        <v>70</v>
      </c>
      <c r="BU54" s="103" t="s">
        <v>71</v>
      </c>
      <c r="BV54" s="102" t="s">
        <v>72</v>
      </c>
      <c r="BW54" s="102" t="s">
        <v>5</v>
      </c>
      <c r="BX54" s="102" t="s">
        <v>73</v>
      </c>
      <c r="CL54" s="102" t="s">
        <v>1</v>
      </c>
    </row>
    <row r="55" s="5" customFormat="1" ht="27" customHeight="1">
      <c r="B55" s="104"/>
      <c r="C55" s="105"/>
      <c r="D55" s="106" t="s">
        <v>74</v>
      </c>
      <c r="E55" s="106"/>
      <c r="F55" s="106"/>
      <c r="G55" s="106"/>
      <c r="H55" s="106"/>
      <c r="I55" s="107"/>
      <c r="J55" s="106" t="s">
        <v>75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ROUND(SUM(AG56:AG57),2)</f>
        <v>0</v>
      </c>
      <c r="AH55" s="107"/>
      <c r="AI55" s="107"/>
      <c r="AJ55" s="107"/>
      <c r="AK55" s="107"/>
      <c r="AL55" s="107"/>
      <c r="AM55" s="107"/>
      <c r="AN55" s="109">
        <f>SUM(AG55,AT55)</f>
        <v>0</v>
      </c>
      <c r="AO55" s="107"/>
      <c r="AP55" s="107"/>
      <c r="AQ55" s="110" t="s">
        <v>76</v>
      </c>
      <c r="AR55" s="111"/>
      <c r="AS55" s="112">
        <f>ROUND(SUM(AS56:AS57),2)</f>
        <v>0</v>
      </c>
      <c r="AT55" s="113">
        <f>ROUND(SUM(AV55:AW55),2)</f>
        <v>0</v>
      </c>
      <c r="AU55" s="114">
        <f>ROUND(SUM(AU56:AU57),5)</f>
        <v>0</v>
      </c>
      <c r="AV55" s="113">
        <f>ROUND(AZ55*L29,2)</f>
        <v>0</v>
      </c>
      <c r="AW55" s="113">
        <f>ROUND(BA55*L30,2)</f>
        <v>0</v>
      </c>
      <c r="AX55" s="113">
        <f>ROUND(BB55*L29,2)</f>
        <v>0</v>
      </c>
      <c r="AY55" s="113">
        <f>ROUND(BC55*L30,2)</f>
        <v>0</v>
      </c>
      <c r="AZ55" s="113">
        <f>ROUND(SUM(AZ56:AZ57),2)</f>
        <v>0</v>
      </c>
      <c r="BA55" s="113">
        <f>ROUND(SUM(BA56:BA57),2)</f>
        <v>0</v>
      </c>
      <c r="BB55" s="113">
        <f>ROUND(SUM(BB56:BB57),2)</f>
        <v>0</v>
      </c>
      <c r="BC55" s="113">
        <f>ROUND(SUM(BC56:BC57),2)</f>
        <v>0</v>
      </c>
      <c r="BD55" s="115">
        <f>ROUND(SUM(BD56:BD57),2)</f>
        <v>0</v>
      </c>
      <c r="BS55" s="116" t="s">
        <v>69</v>
      </c>
      <c r="BT55" s="116" t="s">
        <v>77</v>
      </c>
      <c r="BU55" s="116" t="s">
        <v>71</v>
      </c>
      <c r="BV55" s="116" t="s">
        <v>72</v>
      </c>
      <c r="BW55" s="116" t="s">
        <v>78</v>
      </c>
      <c r="BX55" s="116" t="s">
        <v>5</v>
      </c>
      <c r="CL55" s="116" t="s">
        <v>1</v>
      </c>
      <c r="CM55" s="116" t="s">
        <v>79</v>
      </c>
    </row>
    <row r="56" s="6" customFormat="1" ht="16.5" customHeight="1">
      <c r="A56" s="117" t="s">
        <v>80</v>
      </c>
      <c r="B56" s="118"/>
      <c r="C56" s="119"/>
      <c r="D56" s="119"/>
      <c r="E56" s="120" t="s">
        <v>81</v>
      </c>
      <c r="F56" s="120"/>
      <c r="G56" s="120"/>
      <c r="H56" s="120"/>
      <c r="I56" s="120"/>
      <c r="J56" s="119"/>
      <c r="K56" s="120" t="s">
        <v>82</v>
      </c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1">
        <f>'SO 1.1 - Výměna pražců a ...'!J32</f>
        <v>0</v>
      </c>
      <c r="AH56" s="119"/>
      <c r="AI56" s="119"/>
      <c r="AJ56" s="119"/>
      <c r="AK56" s="119"/>
      <c r="AL56" s="119"/>
      <c r="AM56" s="119"/>
      <c r="AN56" s="121">
        <f>SUM(AG56,AT56)</f>
        <v>0</v>
      </c>
      <c r="AO56" s="119"/>
      <c r="AP56" s="119"/>
      <c r="AQ56" s="122" t="s">
        <v>83</v>
      </c>
      <c r="AR56" s="123"/>
      <c r="AS56" s="124">
        <v>0</v>
      </c>
      <c r="AT56" s="125">
        <f>ROUND(SUM(AV56:AW56),2)</f>
        <v>0</v>
      </c>
      <c r="AU56" s="126">
        <f>'SO 1.1 - Výměna pražců a ...'!P85</f>
        <v>0</v>
      </c>
      <c r="AV56" s="125">
        <f>'SO 1.1 - Výměna pražců a ...'!J35</f>
        <v>0</v>
      </c>
      <c r="AW56" s="125">
        <f>'SO 1.1 - Výměna pražců a ...'!J36</f>
        <v>0</v>
      </c>
      <c r="AX56" s="125">
        <f>'SO 1.1 - Výměna pražců a ...'!J37</f>
        <v>0</v>
      </c>
      <c r="AY56" s="125">
        <f>'SO 1.1 - Výměna pražců a ...'!J38</f>
        <v>0</v>
      </c>
      <c r="AZ56" s="125">
        <f>'SO 1.1 - Výměna pražců a ...'!F35</f>
        <v>0</v>
      </c>
      <c r="BA56" s="125">
        <f>'SO 1.1 - Výměna pražců a ...'!F36</f>
        <v>0</v>
      </c>
      <c r="BB56" s="125">
        <f>'SO 1.1 - Výměna pražců a ...'!F37</f>
        <v>0</v>
      </c>
      <c r="BC56" s="125">
        <f>'SO 1.1 - Výměna pražců a ...'!F38</f>
        <v>0</v>
      </c>
      <c r="BD56" s="127">
        <f>'SO 1.1 - Výměna pražců a ...'!F39</f>
        <v>0</v>
      </c>
      <c r="BT56" s="128" t="s">
        <v>79</v>
      </c>
      <c r="BV56" s="128" t="s">
        <v>72</v>
      </c>
      <c r="BW56" s="128" t="s">
        <v>84</v>
      </c>
      <c r="BX56" s="128" t="s">
        <v>78</v>
      </c>
      <c r="CL56" s="128" t="s">
        <v>1</v>
      </c>
    </row>
    <row r="57" s="6" customFormat="1" ht="16.5" customHeight="1">
      <c r="A57" s="117" t="s">
        <v>80</v>
      </c>
      <c r="B57" s="118"/>
      <c r="C57" s="119"/>
      <c r="D57" s="119"/>
      <c r="E57" s="120" t="s">
        <v>85</v>
      </c>
      <c r="F57" s="120"/>
      <c r="G57" s="120"/>
      <c r="H57" s="120"/>
      <c r="I57" s="120"/>
      <c r="J57" s="119"/>
      <c r="K57" s="120" t="s">
        <v>86</v>
      </c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1">
        <f>'SO 1.2 - Materiál objedna...'!J32</f>
        <v>0</v>
      </c>
      <c r="AH57" s="119"/>
      <c r="AI57" s="119"/>
      <c r="AJ57" s="119"/>
      <c r="AK57" s="119"/>
      <c r="AL57" s="119"/>
      <c r="AM57" s="119"/>
      <c r="AN57" s="121">
        <f>SUM(AG57,AT57)</f>
        <v>0</v>
      </c>
      <c r="AO57" s="119"/>
      <c r="AP57" s="119"/>
      <c r="AQ57" s="122" t="s">
        <v>83</v>
      </c>
      <c r="AR57" s="123"/>
      <c r="AS57" s="124">
        <v>0</v>
      </c>
      <c r="AT57" s="125">
        <f>ROUND(SUM(AV57:AW57),2)</f>
        <v>0</v>
      </c>
      <c r="AU57" s="126">
        <f>'SO 1.2 - Materiál objedna...'!P85</f>
        <v>0</v>
      </c>
      <c r="AV57" s="125">
        <f>'SO 1.2 - Materiál objedna...'!J35</f>
        <v>0</v>
      </c>
      <c r="AW57" s="125">
        <f>'SO 1.2 - Materiál objedna...'!J36</f>
        <v>0</v>
      </c>
      <c r="AX57" s="125">
        <f>'SO 1.2 - Materiál objedna...'!J37</f>
        <v>0</v>
      </c>
      <c r="AY57" s="125">
        <f>'SO 1.2 - Materiál objedna...'!J38</f>
        <v>0</v>
      </c>
      <c r="AZ57" s="125">
        <f>'SO 1.2 - Materiál objedna...'!F35</f>
        <v>0</v>
      </c>
      <c r="BA57" s="125">
        <f>'SO 1.2 - Materiál objedna...'!F36</f>
        <v>0</v>
      </c>
      <c r="BB57" s="125">
        <f>'SO 1.2 - Materiál objedna...'!F37</f>
        <v>0</v>
      </c>
      <c r="BC57" s="125">
        <f>'SO 1.2 - Materiál objedna...'!F38</f>
        <v>0</v>
      </c>
      <c r="BD57" s="127">
        <f>'SO 1.2 - Materiál objedna...'!F39</f>
        <v>0</v>
      </c>
      <c r="BT57" s="128" t="s">
        <v>79</v>
      </c>
      <c r="BV57" s="128" t="s">
        <v>72</v>
      </c>
      <c r="BW57" s="128" t="s">
        <v>87</v>
      </c>
      <c r="BX57" s="128" t="s">
        <v>78</v>
      </c>
      <c r="CL57" s="128" t="s">
        <v>1</v>
      </c>
    </row>
    <row r="58" s="5" customFormat="1" ht="27" customHeight="1">
      <c r="B58" s="104"/>
      <c r="C58" s="105"/>
      <c r="D58" s="106" t="s">
        <v>88</v>
      </c>
      <c r="E58" s="106"/>
      <c r="F58" s="106"/>
      <c r="G58" s="106"/>
      <c r="H58" s="106"/>
      <c r="I58" s="107"/>
      <c r="J58" s="106" t="s">
        <v>89</v>
      </c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8">
        <f>ROUND(SUM(AG59:AG60),2)</f>
        <v>0</v>
      </c>
      <c r="AH58" s="107"/>
      <c r="AI58" s="107"/>
      <c r="AJ58" s="107"/>
      <c r="AK58" s="107"/>
      <c r="AL58" s="107"/>
      <c r="AM58" s="107"/>
      <c r="AN58" s="109">
        <f>SUM(AG58,AT58)</f>
        <v>0</v>
      </c>
      <c r="AO58" s="107"/>
      <c r="AP58" s="107"/>
      <c r="AQ58" s="110" t="s">
        <v>76</v>
      </c>
      <c r="AR58" s="111"/>
      <c r="AS58" s="112">
        <f>ROUND(SUM(AS59:AS60),2)</f>
        <v>0</v>
      </c>
      <c r="AT58" s="113">
        <f>ROUND(SUM(AV58:AW58),2)</f>
        <v>0</v>
      </c>
      <c r="AU58" s="114">
        <f>ROUND(SUM(AU59:AU60),5)</f>
        <v>0</v>
      </c>
      <c r="AV58" s="113">
        <f>ROUND(AZ58*L29,2)</f>
        <v>0</v>
      </c>
      <c r="AW58" s="113">
        <f>ROUND(BA58*L30,2)</f>
        <v>0</v>
      </c>
      <c r="AX58" s="113">
        <f>ROUND(BB58*L29,2)</f>
        <v>0</v>
      </c>
      <c r="AY58" s="113">
        <f>ROUND(BC58*L30,2)</f>
        <v>0</v>
      </c>
      <c r="AZ58" s="113">
        <f>ROUND(SUM(AZ59:AZ60),2)</f>
        <v>0</v>
      </c>
      <c r="BA58" s="113">
        <f>ROUND(SUM(BA59:BA60),2)</f>
        <v>0</v>
      </c>
      <c r="BB58" s="113">
        <f>ROUND(SUM(BB59:BB60),2)</f>
        <v>0</v>
      </c>
      <c r="BC58" s="113">
        <f>ROUND(SUM(BC59:BC60),2)</f>
        <v>0</v>
      </c>
      <c r="BD58" s="115">
        <f>ROUND(SUM(BD59:BD60),2)</f>
        <v>0</v>
      </c>
      <c r="BS58" s="116" t="s">
        <v>69</v>
      </c>
      <c r="BT58" s="116" t="s">
        <v>77</v>
      </c>
      <c r="BU58" s="116" t="s">
        <v>71</v>
      </c>
      <c r="BV58" s="116" t="s">
        <v>72</v>
      </c>
      <c r="BW58" s="116" t="s">
        <v>90</v>
      </c>
      <c r="BX58" s="116" t="s">
        <v>5</v>
      </c>
      <c r="CL58" s="116" t="s">
        <v>1</v>
      </c>
      <c r="CM58" s="116" t="s">
        <v>70</v>
      </c>
    </row>
    <row r="59" s="6" customFormat="1" ht="16.5" customHeight="1">
      <c r="A59" s="117" t="s">
        <v>80</v>
      </c>
      <c r="B59" s="118"/>
      <c r="C59" s="119"/>
      <c r="D59" s="119"/>
      <c r="E59" s="120" t="s">
        <v>91</v>
      </c>
      <c r="F59" s="120"/>
      <c r="G59" s="120"/>
      <c r="H59" s="120"/>
      <c r="I59" s="120"/>
      <c r="J59" s="119"/>
      <c r="K59" s="120" t="s">
        <v>92</v>
      </c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1">
        <f>'SO 2.1 - Demontáž zab.zař...'!J32</f>
        <v>0</v>
      </c>
      <c r="AH59" s="119"/>
      <c r="AI59" s="119"/>
      <c r="AJ59" s="119"/>
      <c r="AK59" s="119"/>
      <c r="AL59" s="119"/>
      <c r="AM59" s="119"/>
      <c r="AN59" s="121">
        <f>SUM(AG59,AT59)</f>
        <v>0</v>
      </c>
      <c r="AO59" s="119"/>
      <c r="AP59" s="119"/>
      <c r="AQ59" s="122" t="s">
        <v>83</v>
      </c>
      <c r="AR59" s="123"/>
      <c r="AS59" s="124">
        <v>0</v>
      </c>
      <c r="AT59" s="125">
        <f>ROUND(SUM(AV59:AW59),2)</f>
        <v>0</v>
      </c>
      <c r="AU59" s="126">
        <f>'SO 2.1 - Demontáž zab.zař...'!P86</f>
        <v>0</v>
      </c>
      <c r="AV59" s="125">
        <f>'SO 2.1 - Demontáž zab.zař...'!J35</f>
        <v>0</v>
      </c>
      <c r="AW59" s="125">
        <f>'SO 2.1 - Demontáž zab.zař...'!J36</f>
        <v>0</v>
      </c>
      <c r="AX59" s="125">
        <f>'SO 2.1 - Demontáž zab.zař...'!J37</f>
        <v>0</v>
      </c>
      <c r="AY59" s="125">
        <f>'SO 2.1 - Demontáž zab.zař...'!J38</f>
        <v>0</v>
      </c>
      <c r="AZ59" s="125">
        <f>'SO 2.1 - Demontáž zab.zař...'!F35</f>
        <v>0</v>
      </c>
      <c r="BA59" s="125">
        <f>'SO 2.1 - Demontáž zab.zař...'!F36</f>
        <v>0</v>
      </c>
      <c r="BB59" s="125">
        <f>'SO 2.1 - Demontáž zab.zař...'!F37</f>
        <v>0</v>
      </c>
      <c r="BC59" s="125">
        <f>'SO 2.1 - Demontáž zab.zař...'!F38</f>
        <v>0</v>
      </c>
      <c r="BD59" s="127">
        <f>'SO 2.1 - Demontáž zab.zař...'!F39</f>
        <v>0</v>
      </c>
      <c r="BT59" s="128" t="s">
        <v>79</v>
      </c>
      <c r="BV59" s="128" t="s">
        <v>72</v>
      </c>
      <c r="BW59" s="128" t="s">
        <v>93</v>
      </c>
      <c r="BX59" s="128" t="s">
        <v>90</v>
      </c>
      <c r="CL59" s="128" t="s">
        <v>1</v>
      </c>
    </row>
    <row r="60" s="6" customFormat="1" ht="16.5" customHeight="1">
      <c r="A60" s="117" t="s">
        <v>80</v>
      </c>
      <c r="B60" s="118"/>
      <c r="C60" s="119"/>
      <c r="D60" s="119"/>
      <c r="E60" s="120" t="s">
        <v>94</v>
      </c>
      <c r="F60" s="120"/>
      <c r="G60" s="120"/>
      <c r="H60" s="120"/>
      <c r="I60" s="120"/>
      <c r="J60" s="119"/>
      <c r="K60" s="120" t="s">
        <v>95</v>
      </c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1">
        <f>'SO 2.2 - Zámečnické práce...'!J32</f>
        <v>0</v>
      </c>
      <c r="AH60" s="119"/>
      <c r="AI60" s="119"/>
      <c r="AJ60" s="119"/>
      <c r="AK60" s="119"/>
      <c r="AL60" s="119"/>
      <c r="AM60" s="119"/>
      <c r="AN60" s="121">
        <f>SUM(AG60,AT60)</f>
        <v>0</v>
      </c>
      <c r="AO60" s="119"/>
      <c r="AP60" s="119"/>
      <c r="AQ60" s="122" t="s">
        <v>83</v>
      </c>
      <c r="AR60" s="123"/>
      <c r="AS60" s="124">
        <v>0</v>
      </c>
      <c r="AT60" s="125">
        <f>ROUND(SUM(AV60:AW60),2)</f>
        <v>0</v>
      </c>
      <c r="AU60" s="126">
        <f>'SO 2.2 - Zámečnické práce...'!P86</f>
        <v>0</v>
      </c>
      <c r="AV60" s="125">
        <f>'SO 2.2 - Zámečnické práce...'!J35</f>
        <v>0</v>
      </c>
      <c r="AW60" s="125">
        <f>'SO 2.2 - Zámečnické práce...'!J36</f>
        <v>0</v>
      </c>
      <c r="AX60" s="125">
        <f>'SO 2.2 - Zámečnické práce...'!J37</f>
        <v>0</v>
      </c>
      <c r="AY60" s="125">
        <f>'SO 2.2 - Zámečnické práce...'!J38</f>
        <v>0</v>
      </c>
      <c r="AZ60" s="125">
        <f>'SO 2.2 - Zámečnické práce...'!F35</f>
        <v>0</v>
      </c>
      <c r="BA60" s="125">
        <f>'SO 2.2 - Zámečnické práce...'!F36</f>
        <v>0</v>
      </c>
      <c r="BB60" s="125">
        <f>'SO 2.2 - Zámečnické práce...'!F37</f>
        <v>0</v>
      </c>
      <c r="BC60" s="125">
        <f>'SO 2.2 - Zámečnické práce...'!F38</f>
        <v>0</v>
      </c>
      <c r="BD60" s="127">
        <f>'SO 2.2 - Zámečnické práce...'!F39</f>
        <v>0</v>
      </c>
      <c r="BT60" s="128" t="s">
        <v>79</v>
      </c>
      <c r="BV60" s="128" t="s">
        <v>72</v>
      </c>
      <c r="BW60" s="128" t="s">
        <v>96</v>
      </c>
      <c r="BX60" s="128" t="s">
        <v>90</v>
      </c>
      <c r="CL60" s="128" t="s">
        <v>1</v>
      </c>
    </row>
    <row r="61" s="5" customFormat="1" ht="16.5" customHeight="1">
      <c r="B61" s="104"/>
      <c r="C61" s="105"/>
      <c r="D61" s="106" t="s">
        <v>97</v>
      </c>
      <c r="E61" s="106"/>
      <c r="F61" s="106"/>
      <c r="G61" s="106"/>
      <c r="H61" s="106"/>
      <c r="I61" s="107"/>
      <c r="J61" s="106" t="s">
        <v>98</v>
      </c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8">
        <f>ROUND(AG62,2)</f>
        <v>0</v>
      </c>
      <c r="AH61" s="107"/>
      <c r="AI61" s="107"/>
      <c r="AJ61" s="107"/>
      <c r="AK61" s="107"/>
      <c r="AL61" s="107"/>
      <c r="AM61" s="107"/>
      <c r="AN61" s="109">
        <f>SUM(AG61,AT61)</f>
        <v>0</v>
      </c>
      <c r="AO61" s="107"/>
      <c r="AP61" s="107"/>
      <c r="AQ61" s="110" t="s">
        <v>76</v>
      </c>
      <c r="AR61" s="111"/>
      <c r="AS61" s="112">
        <f>ROUND(AS62,2)</f>
        <v>0</v>
      </c>
      <c r="AT61" s="113">
        <f>ROUND(SUM(AV61:AW61),2)</f>
        <v>0</v>
      </c>
      <c r="AU61" s="114">
        <f>ROUND(AU62,5)</f>
        <v>0</v>
      </c>
      <c r="AV61" s="113">
        <f>ROUND(AZ61*L29,2)</f>
        <v>0</v>
      </c>
      <c r="AW61" s="113">
        <f>ROUND(BA61*L30,2)</f>
        <v>0</v>
      </c>
      <c r="AX61" s="113">
        <f>ROUND(BB61*L29,2)</f>
        <v>0</v>
      </c>
      <c r="AY61" s="113">
        <f>ROUND(BC61*L30,2)</f>
        <v>0</v>
      </c>
      <c r="AZ61" s="113">
        <f>ROUND(AZ62,2)</f>
        <v>0</v>
      </c>
      <c r="BA61" s="113">
        <f>ROUND(BA62,2)</f>
        <v>0</v>
      </c>
      <c r="BB61" s="113">
        <f>ROUND(BB62,2)</f>
        <v>0</v>
      </c>
      <c r="BC61" s="113">
        <f>ROUND(BC62,2)</f>
        <v>0</v>
      </c>
      <c r="BD61" s="115">
        <f>ROUND(BD62,2)</f>
        <v>0</v>
      </c>
      <c r="BS61" s="116" t="s">
        <v>69</v>
      </c>
      <c r="BT61" s="116" t="s">
        <v>77</v>
      </c>
      <c r="BU61" s="116" t="s">
        <v>71</v>
      </c>
      <c r="BV61" s="116" t="s">
        <v>72</v>
      </c>
      <c r="BW61" s="116" t="s">
        <v>99</v>
      </c>
      <c r="BX61" s="116" t="s">
        <v>5</v>
      </c>
      <c r="CL61" s="116" t="s">
        <v>1</v>
      </c>
      <c r="CM61" s="116" t="s">
        <v>79</v>
      </c>
    </row>
    <row r="62" s="6" customFormat="1" ht="16.5" customHeight="1">
      <c r="A62" s="117" t="s">
        <v>80</v>
      </c>
      <c r="B62" s="118"/>
      <c r="C62" s="119"/>
      <c r="D62" s="119"/>
      <c r="E62" s="120" t="s">
        <v>100</v>
      </c>
      <c r="F62" s="120"/>
      <c r="G62" s="120"/>
      <c r="H62" s="120"/>
      <c r="I62" s="120"/>
      <c r="J62" s="119"/>
      <c r="K62" s="120" t="s">
        <v>98</v>
      </c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1">
        <f>'SO 3.1 - VRN'!J32</f>
        <v>0</v>
      </c>
      <c r="AH62" s="119"/>
      <c r="AI62" s="119"/>
      <c r="AJ62" s="119"/>
      <c r="AK62" s="119"/>
      <c r="AL62" s="119"/>
      <c r="AM62" s="119"/>
      <c r="AN62" s="121">
        <f>SUM(AG62,AT62)</f>
        <v>0</v>
      </c>
      <c r="AO62" s="119"/>
      <c r="AP62" s="119"/>
      <c r="AQ62" s="122" t="s">
        <v>83</v>
      </c>
      <c r="AR62" s="123"/>
      <c r="AS62" s="129">
        <v>0</v>
      </c>
      <c r="AT62" s="130">
        <f>ROUND(SUM(AV62:AW62),2)</f>
        <v>0</v>
      </c>
      <c r="AU62" s="131">
        <f>'SO 3.1 - VRN'!P85</f>
        <v>0</v>
      </c>
      <c r="AV62" s="130">
        <f>'SO 3.1 - VRN'!J35</f>
        <v>0</v>
      </c>
      <c r="AW62" s="130">
        <f>'SO 3.1 - VRN'!J36</f>
        <v>0</v>
      </c>
      <c r="AX62" s="130">
        <f>'SO 3.1 - VRN'!J37</f>
        <v>0</v>
      </c>
      <c r="AY62" s="130">
        <f>'SO 3.1 - VRN'!J38</f>
        <v>0</v>
      </c>
      <c r="AZ62" s="130">
        <f>'SO 3.1 - VRN'!F35</f>
        <v>0</v>
      </c>
      <c r="BA62" s="130">
        <f>'SO 3.1 - VRN'!F36</f>
        <v>0</v>
      </c>
      <c r="BB62" s="130">
        <f>'SO 3.1 - VRN'!F37</f>
        <v>0</v>
      </c>
      <c r="BC62" s="130">
        <f>'SO 3.1 - VRN'!F38</f>
        <v>0</v>
      </c>
      <c r="BD62" s="132">
        <f>'SO 3.1 - VRN'!F39</f>
        <v>0</v>
      </c>
      <c r="BT62" s="128" t="s">
        <v>79</v>
      </c>
      <c r="BV62" s="128" t="s">
        <v>72</v>
      </c>
      <c r="BW62" s="128" t="s">
        <v>101</v>
      </c>
      <c r="BX62" s="128" t="s">
        <v>99</v>
      </c>
      <c r="CL62" s="128" t="s">
        <v>1</v>
      </c>
    </row>
    <row r="63" s="1" customFormat="1" ht="30" customHeight="1"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40"/>
    </row>
    <row r="64" s="1" customFormat="1" ht="6.96" customHeight="1"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40"/>
    </row>
  </sheetData>
  <sheetProtection sheet="1" formatColumns="0" formatRows="0" objects="1" scenarios="1" spinCount="100000" saltValue="O1QM7Iptw4svK7rfE3w6J4Y4nslGx9lYjC0Nj3N/Hc2X3FJSYvsSh5haHWJvlK0+QI5JwXJLZ69BeroUyOfzxg==" hashValue="NUXCv2hT8/jEDdXnLBIY1BE5a2abYgWrNZu5h7ebi3zirOduBdgjxN/U/uEa0vMjmyL17RYQdX3F/1LMV6sQIQ==" algorithmName="SHA-512" password="CC35"/>
  <mergeCells count="7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E62:I62"/>
    <mergeCell ref="D55:H55"/>
    <mergeCell ref="E56:I56"/>
    <mergeCell ref="E57:I57"/>
    <mergeCell ref="D58:H58"/>
    <mergeCell ref="E59:I59"/>
    <mergeCell ref="E60:I60"/>
    <mergeCell ref="D61:H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J58:AF58"/>
    <mergeCell ref="K59:AF59"/>
    <mergeCell ref="K60:AF60"/>
    <mergeCell ref="J61:AF61"/>
    <mergeCell ref="K62:AF62"/>
  </mergeCells>
  <hyperlinks>
    <hyperlink ref="A56" location="'SO 1.1 - Výměna pražců a ...'!C2" display="/"/>
    <hyperlink ref="A57" location="'SO 1.2 - Materiál objedna...'!C2" display="/"/>
    <hyperlink ref="A59" location="'SO 2.1 - Demontáž zab.zař...'!C2" display="/"/>
    <hyperlink ref="A60" location="'SO 2.2 - Zámečnické práce...'!C2" display="/"/>
    <hyperlink ref="A62" location="'SO 3.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84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79</v>
      </c>
    </row>
    <row r="4" ht="24.96" customHeight="1">
      <c r="B4" s="17"/>
      <c r="D4" s="137" t="s">
        <v>102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8" t="s">
        <v>16</v>
      </c>
      <c r="L6" s="17"/>
    </row>
    <row r="7" ht="16.5" customHeight="1">
      <c r="B7" s="17"/>
      <c r="E7" s="139" t="str">
        <f>'Rekapitulace stavby'!K6</f>
        <v>Oprava traťového úseku Janovice nad Úhlavou - Kdyně</v>
      </c>
      <c r="F7" s="138"/>
      <c r="G7" s="138"/>
      <c r="H7" s="138"/>
      <c r="L7" s="17"/>
    </row>
    <row r="8" ht="12" customHeight="1">
      <c r="B8" s="17"/>
      <c r="D8" s="138" t="s">
        <v>103</v>
      </c>
      <c r="L8" s="17"/>
    </row>
    <row r="9" s="1" customFormat="1" ht="16.5" customHeight="1">
      <c r="B9" s="40"/>
      <c r="E9" s="139" t="s">
        <v>104</v>
      </c>
      <c r="F9" s="1"/>
      <c r="G9" s="1"/>
      <c r="H9" s="1"/>
      <c r="I9" s="140"/>
      <c r="L9" s="40"/>
    </row>
    <row r="10" s="1" customFormat="1" ht="12" customHeight="1">
      <c r="B10" s="40"/>
      <c r="D10" s="138" t="s">
        <v>105</v>
      </c>
      <c r="I10" s="140"/>
      <c r="L10" s="40"/>
    </row>
    <row r="11" s="1" customFormat="1" ht="36.96" customHeight="1">
      <c r="B11" s="40"/>
      <c r="E11" s="141" t="s">
        <v>106</v>
      </c>
      <c r="F11" s="1"/>
      <c r="G11" s="1"/>
      <c r="H11" s="1"/>
      <c r="I11" s="140"/>
      <c r="L11" s="40"/>
    </row>
    <row r="12" s="1" customFormat="1">
      <c r="B12" s="40"/>
      <c r="I12" s="140"/>
      <c r="L12" s="40"/>
    </row>
    <row r="13" s="1" customFormat="1" ht="12" customHeight="1">
      <c r="B13" s="40"/>
      <c r="D13" s="138" t="s">
        <v>18</v>
      </c>
      <c r="F13" s="14" t="s">
        <v>1</v>
      </c>
      <c r="I13" s="142" t="s">
        <v>19</v>
      </c>
      <c r="J13" s="14" t="s">
        <v>1</v>
      </c>
      <c r="L13" s="40"/>
    </row>
    <row r="14" s="1" customFormat="1" ht="12" customHeight="1">
      <c r="B14" s="40"/>
      <c r="D14" s="138" t="s">
        <v>20</v>
      </c>
      <c r="F14" s="14" t="s">
        <v>21</v>
      </c>
      <c r="I14" s="142" t="s">
        <v>22</v>
      </c>
      <c r="J14" s="143" t="str">
        <f>'Rekapitulace stavby'!AN8</f>
        <v>24. 4. 2019</v>
      </c>
      <c r="L14" s="40"/>
    </row>
    <row r="15" s="1" customFormat="1" ht="10.8" customHeight="1">
      <c r="B15" s="40"/>
      <c r="I15" s="140"/>
      <c r="L15" s="40"/>
    </row>
    <row r="16" s="1" customFormat="1" ht="12" customHeight="1">
      <c r="B16" s="40"/>
      <c r="D16" s="138" t="s">
        <v>24</v>
      </c>
      <c r="I16" s="142" t="s">
        <v>25</v>
      </c>
      <c r="J16" s="14" t="s">
        <v>1</v>
      </c>
      <c r="L16" s="40"/>
    </row>
    <row r="17" s="1" customFormat="1" ht="18" customHeight="1">
      <c r="B17" s="40"/>
      <c r="E17" s="14" t="s">
        <v>26</v>
      </c>
      <c r="I17" s="142" t="s">
        <v>27</v>
      </c>
      <c r="J17" s="14" t="s">
        <v>1</v>
      </c>
      <c r="L17" s="40"/>
    </row>
    <row r="18" s="1" customFormat="1" ht="6.96" customHeight="1">
      <c r="B18" s="40"/>
      <c r="I18" s="140"/>
      <c r="L18" s="40"/>
    </row>
    <row r="19" s="1" customFormat="1" ht="12" customHeight="1">
      <c r="B19" s="40"/>
      <c r="D19" s="138" t="s">
        <v>28</v>
      </c>
      <c r="I19" s="142" t="s">
        <v>25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2" t="s">
        <v>27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40"/>
      <c r="L21" s="40"/>
    </row>
    <row r="22" s="1" customFormat="1" ht="12" customHeight="1">
      <c r="B22" s="40"/>
      <c r="D22" s="138" t="s">
        <v>30</v>
      </c>
      <c r="I22" s="142" t="s">
        <v>25</v>
      </c>
      <c r="J22" s="14" t="str">
        <f>IF('Rekapitulace stavby'!AN16="","",'Rekapitulace stavby'!AN16)</f>
        <v/>
      </c>
      <c r="L22" s="40"/>
    </row>
    <row r="23" s="1" customFormat="1" ht="18" customHeight="1">
      <c r="B23" s="40"/>
      <c r="E23" s="14" t="str">
        <f>IF('Rekapitulace stavby'!E17="","",'Rekapitulace stavby'!E17)</f>
        <v xml:space="preserve"> </v>
      </c>
      <c r="I23" s="142" t="s">
        <v>27</v>
      </c>
      <c r="J23" s="14" t="str">
        <f>IF('Rekapitulace stavby'!AN17="","",'Rekapitulace stavby'!AN17)</f>
        <v/>
      </c>
      <c r="L23" s="40"/>
    </row>
    <row r="24" s="1" customFormat="1" ht="6.96" customHeight="1">
      <c r="B24" s="40"/>
      <c r="I24" s="140"/>
      <c r="L24" s="40"/>
    </row>
    <row r="25" s="1" customFormat="1" ht="12" customHeight="1">
      <c r="B25" s="40"/>
      <c r="D25" s="138" t="s">
        <v>33</v>
      </c>
      <c r="I25" s="142" t="s">
        <v>25</v>
      </c>
      <c r="J25" s="14" t="s">
        <v>1</v>
      </c>
      <c r="L25" s="40"/>
    </row>
    <row r="26" s="1" customFormat="1" ht="18" customHeight="1">
      <c r="B26" s="40"/>
      <c r="E26" s="14" t="s">
        <v>34</v>
      </c>
      <c r="I26" s="142" t="s">
        <v>27</v>
      </c>
      <c r="J26" s="14" t="s">
        <v>1</v>
      </c>
      <c r="L26" s="40"/>
    </row>
    <row r="27" s="1" customFormat="1" ht="6.96" customHeight="1">
      <c r="B27" s="40"/>
      <c r="I27" s="140"/>
      <c r="L27" s="40"/>
    </row>
    <row r="28" s="1" customFormat="1" ht="12" customHeight="1">
      <c r="B28" s="40"/>
      <c r="D28" s="138" t="s">
        <v>35</v>
      </c>
      <c r="I28" s="140"/>
      <c r="L28" s="40"/>
    </row>
    <row r="29" s="7" customFormat="1" ht="16.5" customHeight="1">
      <c r="B29" s="144"/>
      <c r="E29" s="145" t="s">
        <v>1</v>
      </c>
      <c r="F29" s="145"/>
      <c r="G29" s="145"/>
      <c r="H29" s="145"/>
      <c r="I29" s="146"/>
      <c r="L29" s="144"/>
    </row>
    <row r="30" s="1" customFormat="1" ht="6.96" customHeight="1">
      <c r="B30" s="40"/>
      <c r="I30" s="140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7"/>
      <c r="J31" s="68"/>
      <c r="K31" s="68"/>
      <c r="L31" s="40"/>
    </row>
    <row r="32" s="1" customFormat="1" ht="25.44" customHeight="1">
      <c r="B32" s="40"/>
      <c r="D32" s="148" t="s">
        <v>36</v>
      </c>
      <c r="I32" s="140"/>
      <c r="J32" s="149">
        <f>ROUND(J85,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7"/>
      <c r="J33" s="68"/>
      <c r="K33" s="68"/>
      <c r="L33" s="40"/>
    </row>
    <row r="34" s="1" customFormat="1" ht="14.4" customHeight="1">
      <c r="B34" s="40"/>
      <c r="F34" s="150" t="s">
        <v>38</v>
      </c>
      <c r="I34" s="151" t="s">
        <v>37</v>
      </c>
      <c r="J34" s="150" t="s">
        <v>39</v>
      </c>
      <c r="L34" s="40"/>
    </row>
    <row r="35" s="1" customFormat="1" ht="14.4" customHeight="1">
      <c r="B35" s="40"/>
      <c r="D35" s="138" t="s">
        <v>40</v>
      </c>
      <c r="E35" s="138" t="s">
        <v>41</v>
      </c>
      <c r="F35" s="152">
        <f>ROUND((SUM(BE85:BE237)),  2)</f>
        <v>0</v>
      </c>
      <c r="I35" s="153">
        <v>0.20999999999999999</v>
      </c>
      <c r="J35" s="152">
        <f>ROUND(((SUM(BE85:BE237))*I35),  2)</f>
        <v>0</v>
      </c>
      <c r="L35" s="40"/>
    </row>
    <row r="36" s="1" customFormat="1" ht="14.4" customHeight="1">
      <c r="B36" s="40"/>
      <c r="E36" s="138" t="s">
        <v>42</v>
      </c>
      <c r="F36" s="152">
        <f>ROUND((SUM(BF85:BF237)),  2)</f>
        <v>0</v>
      </c>
      <c r="I36" s="153">
        <v>0.14999999999999999</v>
      </c>
      <c r="J36" s="152">
        <f>ROUND(((SUM(BF85:BF237))*I36),  2)</f>
        <v>0</v>
      </c>
      <c r="L36" s="40"/>
    </row>
    <row r="37" hidden="1" s="1" customFormat="1" ht="14.4" customHeight="1">
      <c r="B37" s="40"/>
      <c r="E37" s="138" t="s">
        <v>43</v>
      </c>
      <c r="F37" s="152">
        <f>ROUND((SUM(BG85:BG237)),  2)</f>
        <v>0</v>
      </c>
      <c r="I37" s="153">
        <v>0.20999999999999999</v>
      </c>
      <c r="J37" s="152">
        <f>0</f>
        <v>0</v>
      </c>
      <c r="L37" s="40"/>
    </row>
    <row r="38" hidden="1" s="1" customFormat="1" ht="14.4" customHeight="1">
      <c r="B38" s="40"/>
      <c r="E38" s="138" t="s">
        <v>44</v>
      </c>
      <c r="F38" s="152">
        <f>ROUND((SUM(BH85:BH237)),  2)</f>
        <v>0</v>
      </c>
      <c r="I38" s="153">
        <v>0.14999999999999999</v>
      </c>
      <c r="J38" s="152">
        <f>0</f>
        <v>0</v>
      </c>
      <c r="L38" s="40"/>
    </row>
    <row r="39" hidden="1" s="1" customFormat="1" ht="14.4" customHeight="1">
      <c r="B39" s="40"/>
      <c r="E39" s="138" t="s">
        <v>45</v>
      </c>
      <c r="F39" s="152">
        <f>ROUND((SUM(BI85:BI237)),  2)</f>
        <v>0</v>
      </c>
      <c r="I39" s="153">
        <v>0</v>
      </c>
      <c r="J39" s="152">
        <f>0</f>
        <v>0</v>
      </c>
      <c r="L39" s="40"/>
    </row>
    <row r="40" s="1" customFormat="1" ht="6.96" customHeight="1">
      <c r="B40" s="40"/>
      <c r="I40" s="140"/>
      <c r="L40" s="40"/>
    </row>
    <row r="41" s="1" customFormat="1" ht="25.44" customHeight="1">
      <c r="B41" s="40"/>
      <c r="C41" s="154"/>
      <c r="D41" s="155" t="s">
        <v>46</v>
      </c>
      <c r="E41" s="156"/>
      <c r="F41" s="156"/>
      <c r="G41" s="157" t="s">
        <v>47</v>
      </c>
      <c r="H41" s="158" t="s">
        <v>48</v>
      </c>
      <c r="I41" s="159"/>
      <c r="J41" s="160">
        <f>SUM(J32:J39)</f>
        <v>0</v>
      </c>
      <c r="K41" s="161"/>
      <c r="L41" s="40"/>
    </row>
    <row r="42" s="1" customFormat="1" ht="14.4" customHeight="1"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40"/>
    </row>
    <row r="46" s="1" customFormat="1" ht="6.96" customHeight="1">
      <c r="B46" s="165"/>
      <c r="C46" s="166"/>
      <c r="D46" s="166"/>
      <c r="E46" s="166"/>
      <c r="F46" s="166"/>
      <c r="G46" s="166"/>
      <c r="H46" s="166"/>
      <c r="I46" s="167"/>
      <c r="J46" s="166"/>
      <c r="K46" s="166"/>
      <c r="L46" s="40"/>
    </row>
    <row r="47" s="1" customFormat="1" ht="24.96" customHeight="1">
      <c r="B47" s="35"/>
      <c r="C47" s="20" t="s">
        <v>107</v>
      </c>
      <c r="D47" s="36"/>
      <c r="E47" s="36"/>
      <c r="F47" s="36"/>
      <c r="G47" s="36"/>
      <c r="H47" s="36"/>
      <c r="I47" s="140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40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40"/>
      <c r="J49" s="36"/>
      <c r="K49" s="36"/>
      <c r="L49" s="40"/>
    </row>
    <row r="50" s="1" customFormat="1" ht="16.5" customHeight="1">
      <c r="B50" s="35"/>
      <c r="C50" s="36"/>
      <c r="D50" s="36"/>
      <c r="E50" s="168" t="str">
        <f>E7</f>
        <v>Oprava traťového úseku Janovice nad Úhlavou - Kdyně</v>
      </c>
      <c r="F50" s="29"/>
      <c r="G50" s="29"/>
      <c r="H50" s="29"/>
      <c r="I50" s="140"/>
      <c r="J50" s="36"/>
      <c r="K50" s="36"/>
      <c r="L50" s="40"/>
    </row>
    <row r="51" ht="12" customHeight="1">
      <c r="B51" s="18"/>
      <c r="C51" s="29" t="s">
        <v>103</v>
      </c>
      <c r="D51" s="19"/>
      <c r="E51" s="19"/>
      <c r="F51" s="19"/>
      <c r="G51" s="19"/>
      <c r="H51" s="19"/>
      <c r="I51" s="133"/>
      <c r="J51" s="19"/>
      <c r="K51" s="19"/>
      <c r="L51" s="17"/>
    </row>
    <row r="52" s="1" customFormat="1" ht="16.5" customHeight="1">
      <c r="B52" s="35"/>
      <c r="C52" s="36"/>
      <c r="D52" s="36"/>
      <c r="E52" s="168" t="s">
        <v>104</v>
      </c>
      <c r="F52" s="36"/>
      <c r="G52" s="36"/>
      <c r="H52" s="36"/>
      <c r="I52" s="140"/>
      <c r="J52" s="36"/>
      <c r="K52" s="36"/>
      <c r="L52" s="40"/>
    </row>
    <row r="53" s="1" customFormat="1" ht="12" customHeight="1">
      <c r="B53" s="35"/>
      <c r="C53" s="29" t="s">
        <v>105</v>
      </c>
      <c r="D53" s="36"/>
      <c r="E53" s="36"/>
      <c r="F53" s="36"/>
      <c r="G53" s="36"/>
      <c r="H53" s="36"/>
      <c r="I53" s="140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SO 1.1 - Výměna pražců a kolejnic</v>
      </c>
      <c r="F54" s="36"/>
      <c r="G54" s="36"/>
      <c r="H54" s="36"/>
      <c r="I54" s="140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40"/>
      <c r="J55" s="36"/>
      <c r="K55" s="36"/>
      <c r="L55" s="40"/>
    </row>
    <row r="56" s="1" customFormat="1" ht="12" customHeight="1">
      <c r="B56" s="35"/>
      <c r="C56" s="29" t="s">
        <v>20</v>
      </c>
      <c r="D56" s="36"/>
      <c r="E56" s="36"/>
      <c r="F56" s="24" t="str">
        <f>F14</f>
        <v>TO Domažlice</v>
      </c>
      <c r="G56" s="36"/>
      <c r="H56" s="36"/>
      <c r="I56" s="142" t="s">
        <v>22</v>
      </c>
      <c r="J56" s="64" t="str">
        <f>IF(J14="","",J14)</f>
        <v>24. 4. 2019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40"/>
      <c r="J57" s="36"/>
      <c r="K57" s="36"/>
      <c r="L57" s="40"/>
    </row>
    <row r="58" s="1" customFormat="1" ht="13.65" customHeight="1">
      <c r="B58" s="35"/>
      <c r="C58" s="29" t="s">
        <v>24</v>
      </c>
      <c r="D58" s="36"/>
      <c r="E58" s="36"/>
      <c r="F58" s="24" t="str">
        <f>E17</f>
        <v>SŽDC s.o. - OŘ Plzeň</v>
      </c>
      <c r="G58" s="36"/>
      <c r="H58" s="36"/>
      <c r="I58" s="142" t="s">
        <v>30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28</v>
      </c>
      <c r="D59" s="36"/>
      <c r="E59" s="36"/>
      <c r="F59" s="24" t="str">
        <f>IF(E20="","",E20)</f>
        <v>Vyplň údaj</v>
      </c>
      <c r="G59" s="36"/>
      <c r="H59" s="36"/>
      <c r="I59" s="142" t="s">
        <v>33</v>
      </c>
      <c r="J59" s="33" t="str">
        <f>E26</f>
        <v>Jung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40"/>
      <c r="J60" s="36"/>
      <c r="K60" s="36"/>
      <c r="L60" s="40"/>
    </row>
    <row r="61" s="1" customFormat="1" ht="29.28" customHeight="1">
      <c r="B61" s="35"/>
      <c r="C61" s="169" t="s">
        <v>108</v>
      </c>
      <c r="D61" s="170"/>
      <c r="E61" s="170"/>
      <c r="F61" s="170"/>
      <c r="G61" s="170"/>
      <c r="H61" s="170"/>
      <c r="I61" s="171"/>
      <c r="J61" s="172" t="s">
        <v>109</v>
      </c>
      <c r="K61" s="170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40"/>
      <c r="J62" s="36"/>
      <c r="K62" s="36"/>
      <c r="L62" s="40"/>
    </row>
    <row r="63" s="1" customFormat="1" ht="22.8" customHeight="1">
      <c r="B63" s="35"/>
      <c r="C63" s="173" t="s">
        <v>110</v>
      </c>
      <c r="D63" s="36"/>
      <c r="E63" s="36"/>
      <c r="F63" s="36"/>
      <c r="G63" s="36"/>
      <c r="H63" s="36"/>
      <c r="I63" s="140"/>
      <c r="J63" s="95">
        <f>J85</f>
        <v>0</v>
      </c>
      <c r="K63" s="36"/>
      <c r="L63" s="40"/>
      <c r="AU63" s="14" t="s">
        <v>111</v>
      </c>
    </row>
    <row r="64" s="1" customFormat="1" ht="21.84" customHeight="1">
      <c r="B64" s="35"/>
      <c r="C64" s="36"/>
      <c r="D64" s="36"/>
      <c r="E64" s="36"/>
      <c r="F64" s="36"/>
      <c r="G64" s="36"/>
      <c r="H64" s="36"/>
      <c r="I64" s="140"/>
      <c r="J64" s="36"/>
      <c r="K64" s="36"/>
      <c r="L64" s="40"/>
    </row>
    <row r="65" s="1" customFormat="1" ht="6.96" customHeight="1">
      <c r="B65" s="54"/>
      <c r="C65" s="55"/>
      <c r="D65" s="55"/>
      <c r="E65" s="55"/>
      <c r="F65" s="55"/>
      <c r="G65" s="55"/>
      <c r="H65" s="55"/>
      <c r="I65" s="164"/>
      <c r="J65" s="55"/>
      <c r="K65" s="55"/>
      <c r="L65" s="40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67"/>
      <c r="J69" s="57"/>
      <c r="K69" s="57"/>
      <c r="L69" s="40"/>
    </row>
    <row r="70" s="1" customFormat="1" ht="24.96" customHeight="1">
      <c r="B70" s="35"/>
      <c r="C70" s="20" t="s">
        <v>112</v>
      </c>
      <c r="D70" s="36"/>
      <c r="E70" s="36"/>
      <c r="F70" s="36"/>
      <c r="G70" s="36"/>
      <c r="H70" s="36"/>
      <c r="I70" s="140"/>
      <c r="J70" s="36"/>
      <c r="K70" s="36"/>
      <c r="L70" s="40"/>
    </row>
    <row r="71" s="1" customFormat="1" ht="6.96" customHeight="1">
      <c r="B71" s="35"/>
      <c r="C71" s="36"/>
      <c r="D71" s="36"/>
      <c r="E71" s="36"/>
      <c r="F71" s="36"/>
      <c r="G71" s="36"/>
      <c r="H71" s="36"/>
      <c r="I71" s="140"/>
      <c r="J71" s="36"/>
      <c r="K71" s="36"/>
      <c r="L71" s="40"/>
    </row>
    <row r="72" s="1" customFormat="1" ht="12" customHeight="1">
      <c r="B72" s="35"/>
      <c r="C72" s="29" t="s">
        <v>16</v>
      </c>
      <c r="D72" s="36"/>
      <c r="E72" s="36"/>
      <c r="F72" s="36"/>
      <c r="G72" s="36"/>
      <c r="H72" s="36"/>
      <c r="I72" s="140"/>
      <c r="J72" s="36"/>
      <c r="K72" s="36"/>
      <c r="L72" s="40"/>
    </row>
    <row r="73" s="1" customFormat="1" ht="16.5" customHeight="1">
      <c r="B73" s="35"/>
      <c r="C73" s="36"/>
      <c r="D73" s="36"/>
      <c r="E73" s="168" t="str">
        <f>E7</f>
        <v>Oprava traťového úseku Janovice nad Úhlavou - Kdyně</v>
      </c>
      <c r="F73" s="29"/>
      <c r="G73" s="29"/>
      <c r="H73" s="29"/>
      <c r="I73" s="140"/>
      <c r="J73" s="36"/>
      <c r="K73" s="36"/>
      <c r="L73" s="40"/>
    </row>
    <row r="74" ht="12" customHeight="1">
      <c r="B74" s="18"/>
      <c r="C74" s="29" t="s">
        <v>103</v>
      </c>
      <c r="D74" s="19"/>
      <c r="E74" s="19"/>
      <c r="F74" s="19"/>
      <c r="G74" s="19"/>
      <c r="H74" s="19"/>
      <c r="I74" s="133"/>
      <c r="J74" s="19"/>
      <c r="K74" s="19"/>
      <c r="L74" s="17"/>
    </row>
    <row r="75" s="1" customFormat="1" ht="16.5" customHeight="1">
      <c r="B75" s="35"/>
      <c r="C75" s="36"/>
      <c r="D75" s="36"/>
      <c r="E75" s="168" t="s">
        <v>104</v>
      </c>
      <c r="F75" s="36"/>
      <c r="G75" s="36"/>
      <c r="H75" s="36"/>
      <c r="I75" s="140"/>
      <c r="J75" s="36"/>
      <c r="K75" s="36"/>
      <c r="L75" s="40"/>
    </row>
    <row r="76" s="1" customFormat="1" ht="12" customHeight="1">
      <c r="B76" s="35"/>
      <c r="C76" s="29" t="s">
        <v>105</v>
      </c>
      <c r="D76" s="36"/>
      <c r="E76" s="36"/>
      <c r="F76" s="36"/>
      <c r="G76" s="36"/>
      <c r="H76" s="36"/>
      <c r="I76" s="140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E11</f>
        <v>SO 1.1 - Výměna pražců a kolejnic</v>
      </c>
      <c r="F77" s="36"/>
      <c r="G77" s="36"/>
      <c r="H77" s="36"/>
      <c r="I77" s="140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40"/>
      <c r="J78" s="36"/>
      <c r="K78" s="36"/>
      <c r="L78" s="40"/>
    </row>
    <row r="79" s="1" customFormat="1" ht="12" customHeight="1">
      <c r="B79" s="35"/>
      <c r="C79" s="29" t="s">
        <v>20</v>
      </c>
      <c r="D79" s="36"/>
      <c r="E79" s="36"/>
      <c r="F79" s="24" t="str">
        <f>F14</f>
        <v>TO Domažlice</v>
      </c>
      <c r="G79" s="36"/>
      <c r="H79" s="36"/>
      <c r="I79" s="142" t="s">
        <v>22</v>
      </c>
      <c r="J79" s="64" t="str">
        <f>IF(J14="","",J14)</f>
        <v>24. 4. 2019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40"/>
      <c r="J80" s="36"/>
      <c r="K80" s="36"/>
      <c r="L80" s="40"/>
    </row>
    <row r="81" s="1" customFormat="1" ht="13.65" customHeight="1">
      <c r="B81" s="35"/>
      <c r="C81" s="29" t="s">
        <v>24</v>
      </c>
      <c r="D81" s="36"/>
      <c r="E81" s="36"/>
      <c r="F81" s="24" t="str">
        <f>E17</f>
        <v>SŽDC s.o. - OŘ Plzeň</v>
      </c>
      <c r="G81" s="36"/>
      <c r="H81" s="36"/>
      <c r="I81" s="142" t="s">
        <v>30</v>
      </c>
      <c r="J81" s="33" t="str">
        <f>E23</f>
        <v xml:space="preserve"> </v>
      </c>
      <c r="K81" s="36"/>
      <c r="L81" s="40"/>
    </row>
    <row r="82" s="1" customFormat="1" ht="13.65" customHeight="1">
      <c r="B82" s="35"/>
      <c r="C82" s="29" t="s">
        <v>28</v>
      </c>
      <c r="D82" s="36"/>
      <c r="E82" s="36"/>
      <c r="F82" s="24" t="str">
        <f>IF(E20="","",E20)</f>
        <v>Vyplň údaj</v>
      </c>
      <c r="G82" s="36"/>
      <c r="H82" s="36"/>
      <c r="I82" s="142" t="s">
        <v>33</v>
      </c>
      <c r="J82" s="33" t="str">
        <f>E26</f>
        <v>Jung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40"/>
      <c r="J83" s="36"/>
      <c r="K83" s="36"/>
      <c r="L83" s="40"/>
    </row>
    <row r="84" s="8" customFormat="1" ht="29.28" customHeight="1">
      <c r="B84" s="174"/>
      <c r="C84" s="175" t="s">
        <v>113</v>
      </c>
      <c r="D84" s="176" t="s">
        <v>55</v>
      </c>
      <c r="E84" s="176" t="s">
        <v>51</v>
      </c>
      <c r="F84" s="176" t="s">
        <v>52</v>
      </c>
      <c r="G84" s="176" t="s">
        <v>114</v>
      </c>
      <c r="H84" s="176" t="s">
        <v>115</v>
      </c>
      <c r="I84" s="177" t="s">
        <v>116</v>
      </c>
      <c r="J84" s="178" t="s">
        <v>109</v>
      </c>
      <c r="K84" s="179" t="s">
        <v>117</v>
      </c>
      <c r="L84" s="180"/>
      <c r="M84" s="85" t="s">
        <v>1</v>
      </c>
      <c r="N84" s="86" t="s">
        <v>40</v>
      </c>
      <c r="O84" s="86" t="s">
        <v>118</v>
      </c>
      <c r="P84" s="86" t="s">
        <v>119</v>
      </c>
      <c r="Q84" s="86" t="s">
        <v>120</v>
      </c>
      <c r="R84" s="86" t="s">
        <v>121</v>
      </c>
      <c r="S84" s="86" t="s">
        <v>122</v>
      </c>
      <c r="T84" s="87" t="s">
        <v>123</v>
      </c>
    </row>
    <row r="85" s="1" customFormat="1" ht="22.8" customHeight="1">
      <c r="B85" s="35"/>
      <c r="C85" s="92" t="s">
        <v>124</v>
      </c>
      <c r="D85" s="36"/>
      <c r="E85" s="36"/>
      <c r="F85" s="36"/>
      <c r="G85" s="36"/>
      <c r="H85" s="36"/>
      <c r="I85" s="140"/>
      <c r="J85" s="181">
        <f>BK85</f>
        <v>0</v>
      </c>
      <c r="K85" s="36"/>
      <c r="L85" s="40"/>
      <c r="M85" s="88"/>
      <c r="N85" s="89"/>
      <c r="O85" s="89"/>
      <c r="P85" s="182">
        <f>SUM(P86:P237)</f>
        <v>0</v>
      </c>
      <c r="Q85" s="89"/>
      <c r="R85" s="182">
        <f>SUM(R86:R237)</f>
        <v>48576.853000000003</v>
      </c>
      <c r="S85" s="89"/>
      <c r="T85" s="183">
        <f>SUM(T86:T237)</f>
        <v>0</v>
      </c>
      <c r="AT85" s="14" t="s">
        <v>69</v>
      </c>
      <c r="AU85" s="14" t="s">
        <v>111</v>
      </c>
      <c r="BK85" s="184">
        <f>SUM(BK86:BK237)</f>
        <v>0</v>
      </c>
    </row>
    <row r="86" s="1" customFormat="1" ht="16.5" customHeight="1">
      <c r="B86" s="35"/>
      <c r="C86" s="185" t="s">
        <v>77</v>
      </c>
      <c r="D86" s="185" t="s">
        <v>125</v>
      </c>
      <c r="E86" s="186" t="s">
        <v>126</v>
      </c>
      <c r="F86" s="187" t="s">
        <v>127</v>
      </c>
      <c r="G86" s="188" t="s">
        <v>128</v>
      </c>
      <c r="H86" s="189">
        <v>1100</v>
      </c>
      <c r="I86" s="190"/>
      <c r="J86" s="191">
        <f>ROUND(I86*H86,2)</f>
        <v>0</v>
      </c>
      <c r="K86" s="187" t="s">
        <v>129</v>
      </c>
      <c r="L86" s="40"/>
      <c r="M86" s="192" t="s">
        <v>1</v>
      </c>
      <c r="N86" s="193" t="s">
        <v>41</v>
      </c>
      <c r="O86" s="76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AR86" s="14" t="s">
        <v>130</v>
      </c>
      <c r="AT86" s="14" t="s">
        <v>125</v>
      </c>
      <c r="AU86" s="14" t="s">
        <v>70</v>
      </c>
      <c r="AY86" s="14" t="s">
        <v>131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4" t="s">
        <v>77</v>
      </c>
      <c r="BK86" s="196">
        <f>ROUND(I86*H86,2)</f>
        <v>0</v>
      </c>
      <c r="BL86" s="14" t="s">
        <v>130</v>
      </c>
      <c r="BM86" s="14" t="s">
        <v>132</v>
      </c>
    </row>
    <row r="87" s="1" customFormat="1">
      <c r="B87" s="35"/>
      <c r="C87" s="36"/>
      <c r="D87" s="197" t="s">
        <v>133</v>
      </c>
      <c r="E87" s="36"/>
      <c r="F87" s="198" t="s">
        <v>134</v>
      </c>
      <c r="G87" s="36"/>
      <c r="H87" s="36"/>
      <c r="I87" s="140"/>
      <c r="J87" s="36"/>
      <c r="K87" s="36"/>
      <c r="L87" s="40"/>
      <c r="M87" s="199"/>
      <c r="N87" s="76"/>
      <c r="O87" s="76"/>
      <c r="P87" s="76"/>
      <c r="Q87" s="76"/>
      <c r="R87" s="76"/>
      <c r="S87" s="76"/>
      <c r="T87" s="77"/>
      <c r="AT87" s="14" t="s">
        <v>133</v>
      </c>
      <c r="AU87" s="14" t="s">
        <v>70</v>
      </c>
    </row>
    <row r="88" s="9" customFormat="1">
      <c r="B88" s="200"/>
      <c r="C88" s="201"/>
      <c r="D88" s="197" t="s">
        <v>135</v>
      </c>
      <c r="E88" s="202" t="s">
        <v>1</v>
      </c>
      <c r="F88" s="203" t="s">
        <v>136</v>
      </c>
      <c r="G88" s="201"/>
      <c r="H88" s="204">
        <v>1100</v>
      </c>
      <c r="I88" s="205"/>
      <c r="J88" s="201"/>
      <c r="K88" s="201"/>
      <c r="L88" s="206"/>
      <c r="M88" s="207"/>
      <c r="N88" s="208"/>
      <c r="O88" s="208"/>
      <c r="P88" s="208"/>
      <c r="Q88" s="208"/>
      <c r="R88" s="208"/>
      <c r="S88" s="208"/>
      <c r="T88" s="209"/>
      <c r="AT88" s="210" t="s">
        <v>135</v>
      </c>
      <c r="AU88" s="210" t="s">
        <v>70</v>
      </c>
      <c r="AV88" s="9" t="s">
        <v>79</v>
      </c>
      <c r="AW88" s="9" t="s">
        <v>32</v>
      </c>
      <c r="AX88" s="9" t="s">
        <v>70</v>
      </c>
      <c r="AY88" s="210" t="s">
        <v>131</v>
      </c>
    </row>
    <row r="89" s="10" customFormat="1">
      <c r="B89" s="211"/>
      <c r="C89" s="212"/>
      <c r="D89" s="197" t="s">
        <v>135</v>
      </c>
      <c r="E89" s="213" t="s">
        <v>1</v>
      </c>
      <c r="F89" s="214" t="s">
        <v>137</v>
      </c>
      <c r="G89" s="212"/>
      <c r="H89" s="215">
        <v>1100</v>
      </c>
      <c r="I89" s="216"/>
      <c r="J89" s="212"/>
      <c r="K89" s="212"/>
      <c r="L89" s="217"/>
      <c r="M89" s="218"/>
      <c r="N89" s="219"/>
      <c r="O89" s="219"/>
      <c r="P89" s="219"/>
      <c r="Q89" s="219"/>
      <c r="R89" s="219"/>
      <c r="S89" s="219"/>
      <c r="T89" s="220"/>
      <c r="AT89" s="221" t="s">
        <v>135</v>
      </c>
      <c r="AU89" s="221" t="s">
        <v>70</v>
      </c>
      <c r="AV89" s="10" t="s">
        <v>130</v>
      </c>
      <c r="AW89" s="10" t="s">
        <v>32</v>
      </c>
      <c r="AX89" s="10" t="s">
        <v>77</v>
      </c>
      <c r="AY89" s="221" t="s">
        <v>131</v>
      </c>
    </row>
    <row r="90" s="1" customFormat="1" ht="16.5" customHeight="1">
      <c r="B90" s="35"/>
      <c r="C90" s="185" t="s">
        <v>79</v>
      </c>
      <c r="D90" s="185" t="s">
        <v>125</v>
      </c>
      <c r="E90" s="186" t="s">
        <v>138</v>
      </c>
      <c r="F90" s="187" t="s">
        <v>139</v>
      </c>
      <c r="G90" s="188" t="s">
        <v>140</v>
      </c>
      <c r="H90" s="189">
        <v>357.80000000000001</v>
      </c>
      <c r="I90" s="190"/>
      <c r="J90" s="191">
        <f>ROUND(I90*H90,2)</f>
        <v>0</v>
      </c>
      <c r="K90" s="187" t="s">
        <v>129</v>
      </c>
      <c r="L90" s="40"/>
      <c r="M90" s="192" t="s">
        <v>1</v>
      </c>
      <c r="N90" s="193" t="s">
        <v>41</v>
      </c>
      <c r="O90" s="76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AR90" s="14" t="s">
        <v>130</v>
      </c>
      <c r="AT90" s="14" t="s">
        <v>125</v>
      </c>
      <c r="AU90" s="14" t="s">
        <v>70</v>
      </c>
      <c r="AY90" s="14" t="s">
        <v>131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4" t="s">
        <v>77</v>
      </c>
      <c r="BK90" s="196">
        <f>ROUND(I90*H90,2)</f>
        <v>0</v>
      </c>
      <c r="BL90" s="14" t="s">
        <v>130</v>
      </c>
      <c r="BM90" s="14" t="s">
        <v>141</v>
      </c>
    </row>
    <row r="91" s="1" customFormat="1">
      <c r="B91" s="35"/>
      <c r="C91" s="36"/>
      <c r="D91" s="197" t="s">
        <v>133</v>
      </c>
      <c r="E91" s="36"/>
      <c r="F91" s="198" t="s">
        <v>142</v>
      </c>
      <c r="G91" s="36"/>
      <c r="H91" s="36"/>
      <c r="I91" s="140"/>
      <c r="J91" s="36"/>
      <c r="K91" s="36"/>
      <c r="L91" s="40"/>
      <c r="M91" s="199"/>
      <c r="N91" s="76"/>
      <c r="O91" s="76"/>
      <c r="P91" s="76"/>
      <c r="Q91" s="76"/>
      <c r="R91" s="76"/>
      <c r="S91" s="76"/>
      <c r="T91" s="77"/>
      <c r="AT91" s="14" t="s">
        <v>133</v>
      </c>
      <c r="AU91" s="14" t="s">
        <v>70</v>
      </c>
    </row>
    <row r="92" s="9" customFormat="1">
      <c r="B92" s="200"/>
      <c r="C92" s="201"/>
      <c r="D92" s="197" t="s">
        <v>135</v>
      </c>
      <c r="E92" s="202" t="s">
        <v>1</v>
      </c>
      <c r="F92" s="203" t="s">
        <v>143</v>
      </c>
      <c r="G92" s="201"/>
      <c r="H92" s="204">
        <v>320</v>
      </c>
      <c r="I92" s="205"/>
      <c r="J92" s="201"/>
      <c r="K92" s="201"/>
      <c r="L92" s="206"/>
      <c r="M92" s="207"/>
      <c r="N92" s="208"/>
      <c r="O92" s="208"/>
      <c r="P92" s="208"/>
      <c r="Q92" s="208"/>
      <c r="R92" s="208"/>
      <c r="S92" s="208"/>
      <c r="T92" s="209"/>
      <c r="AT92" s="210" t="s">
        <v>135</v>
      </c>
      <c r="AU92" s="210" t="s">
        <v>70</v>
      </c>
      <c r="AV92" s="9" t="s">
        <v>79</v>
      </c>
      <c r="AW92" s="9" t="s">
        <v>32</v>
      </c>
      <c r="AX92" s="9" t="s">
        <v>70</v>
      </c>
      <c r="AY92" s="210" t="s">
        <v>131</v>
      </c>
    </row>
    <row r="93" s="9" customFormat="1">
      <c r="B93" s="200"/>
      <c r="C93" s="201"/>
      <c r="D93" s="197" t="s">
        <v>135</v>
      </c>
      <c r="E93" s="202" t="s">
        <v>1</v>
      </c>
      <c r="F93" s="203" t="s">
        <v>144</v>
      </c>
      <c r="G93" s="201"/>
      <c r="H93" s="204">
        <v>37.799999999999997</v>
      </c>
      <c r="I93" s="205"/>
      <c r="J93" s="201"/>
      <c r="K93" s="201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135</v>
      </c>
      <c r="AU93" s="210" t="s">
        <v>70</v>
      </c>
      <c r="AV93" s="9" t="s">
        <v>79</v>
      </c>
      <c r="AW93" s="9" t="s">
        <v>32</v>
      </c>
      <c r="AX93" s="9" t="s">
        <v>70</v>
      </c>
      <c r="AY93" s="210" t="s">
        <v>131</v>
      </c>
    </row>
    <row r="94" s="10" customFormat="1">
      <c r="B94" s="211"/>
      <c r="C94" s="212"/>
      <c r="D94" s="197" t="s">
        <v>135</v>
      </c>
      <c r="E94" s="213" t="s">
        <v>1</v>
      </c>
      <c r="F94" s="214" t="s">
        <v>137</v>
      </c>
      <c r="G94" s="212"/>
      <c r="H94" s="215">
        <v>357.80000000000001</v>
      </c>
      <c r="I94" s="216"/>
      <c r="J94" s="212"/>
      <c r="K94" s="212"/>
      <c r="L94" s="217"/>
      <c r="M94" s="218"/>
      <c r="N94" s="219"/>
      <c r="O94" s="219"/>
      <c r="P94" s="219"/>
      <c r="Q94" s="219"/>
      <c r="R94" s="219"/>
      <c r="S94" s="219"/>
      <c r="T94" s="220"/>
      <c r="AT94" s="221" t="s">
        <v>135</v>
      </c>
      <c r="AU94" s="221" t="s">
        <v>70</v>
      </c>
      <c r="AV94" s="10" t="s">
        <v>130</v>
      </c>
      <c r="AW94" s="10" t="s">
        <v>32</v>
      </c>
      <c r="AX94" s="10" t="s">
        <v>77</v>
      </c>
      <c r="AY94" s="221" t="s">
        <v>131</v>
      </c>
    </row>
    <row r="95" s="1" customFormat="1" ht="16.5" customHeight="1">
      <c r="B95" s="35"/>
      <c r="C95" s="185" t="s">
        <v>145</v>
      </c>
      <c r="D95" s="185" t="s">
        <v>125</v>
      </c>
      <c r="E95" s="186" t="s">
        <v>146</v>
      </c>
      <c r="F95" s="187" t="s">
        <v>147</v>
      </c>
      <c r="G95" s="188" t="s">
        <v>140</v>
      </c>
      <c r="H95" s="189">
        <v>10.5</v>
      </c>
      <c r="I95" s="190"/>
      <c r="J95" s="191">
        <f>ROUND(I95*H95,2)</f>
        <v>0</v>
      </c>
      <c r="K95" s="187" t="s">
        <v>129</v>
      </c>
      <c r="L95" s="40"/>
      <c r="M95" s="192" t="s">
        <v>1</v>
      </c>
      <c r="N95" s="193" t="s">
        <v>41</v>
      </c>
      <c r="O95" s="76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AR95" s="14" t="s">
        <v>130</v>
      </c>
      <c r="AT95" s="14" t="s">
        <v>125</v>
      </c>
      <c r="AU95" s="14" t="s">
        <v>70</v>
      </c>
      <c r="AY95" s="14" t="s">
        <v>131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4" t="s">
        <v>77</v>
      </c>
      <c r="BK95" s="196">
        <f>ROUND(I95*H95,2)</f>
        <v>0</v>
      </c>
      <c r="BL95" s="14" t="s">
        <v>130</v>
      </c>
      <c r="BM95" s="14" t="s">
        <v>148</v>
      </c>
    </row>
    <row r="96" s="1" customFormat="1">
      <c r="B96" s="35"/>
      <c r="C96" s="36"/>
      <c r="D96" s="197" t="s">
        <v>133</v>
      </c>
      <c r="E96" s="36"/>
      <c r="F96" s="198" t="s">
        <v>149</v>
      </c>
      <c r="G96" s="36"/>
      <c r="H96" s="36"/>
      <c r="I96" s="140"/>
      <c r="J96" s="36"/>
      <c r="K96" s="36"/>
      <c r="L96" s="40"/>
      <c r="M96" s="199"/>
      <c r="N96" s="76"/>
      <c r="O96" s="76"/>
      <c r="P96" s="76"/>
      <c r="Q96" s="76"/>
      <c r="R96" s="76"/>
      <c r="S96" s="76"/>
      <c r="T96" s="77"/>
      <c r="AT96" s="14" t="s">
        <v>133</v>
      </c>
      <c r="AU96" s="14" t="s">
        <v>70</v>
      </c>
    </row>
    <row r="97" s="9" customFormat="1">
      <c r="B97" s="200"/>
      <c r="C97" s="201"/>
      <c r="D97" s="197" t="s">
        <v>135</v>
      </c>
      <c r="E97" s="202" t="s">
        <v>1</v>
      </c>
      <c r="F97" s="203" t="s">
        <v>150</v>
      </c>
      <c r="G97" s="201"/>
      <c r="H97" s="204">
        <v>10.5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135</v>
      </c>
      <c r="AU97" s="210" t="s">
        <v>70</v>
      </c>
      <c r="AV97" s="9" t="s">
        <v>79</v>
      </c>
      <c r="AW97" s="9" t="s">
        <v>32</v>
      </c>
      <c r="AX97" s="9" t="s">
        <v>77</v>
      </c>
      <c r="AY97" s="210" t="s">
        <v>131</v>
      </c>
    </row>
    <row r="98" s="1" customFormat="1" ht="16.5" customHeight="1">
      <c r="B98" s="35"/>
      <c r="C98" s="185" t="s">
        <v>130</v>
      </c>
      <c r="D98" s="185" t="s">
        <v>125</v>
      </c>
      <c r="E98" s="186" t="s">
        <v>151</v>
      </c>
      <c r="F98" s="187" t="s">
        <v>152</v>
      </c>
      <c r="G98" s="188" t="s">
        <v>153</v>
      </c>
      <c r="H98" s="189">
        <v>0.60299999999999998</v>
      </c>
      <c r="I98" s="190"/>
      <c r="J98" s="191">
        <f>ROUND(I98*H98,2)</f>
        <v>0</v>
      </c>
      <c r="K98" s="187" t="s">
        <v>129</v>
      </c>
      <c r="L98" s="40"/>
      <c r="M98" s="192" t="s">
        <v>1</v>
      </c>
      <c r="N98" s="193" t="s">
        <v>41</v>
      </c>
      <c r="O98" s="76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AR98" s="14" t="s">
        <v>130</v>
      </c>
      <c r="AT98" s="14" t="s">
        <v>125</v>
      </c>
      <c r="AU98" s="14" t="s">
        <v>70</v>
      </c>
      <c r="AY98" s="14" t="s">
        <v>131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4" t="s">
        <v>77</v>
      </c>
      <c r="BK98" s="196">
        <f>ROUND(I98*H98,2)</f>
        <v>0</v>
      </c>
      <c r="BL98" s="14" t="s">
        <v>130</v>
      </c>
      <c r="BM98" s="14" t="s">
        <v>154</v>
      </c>
    </row>
    <row r="99" s="1" customFormat="1">
      <c r="B99" s="35"/>
      <c r="C99" s="36"/>
      <c r="D99" s="197" t="s">
        <v>133</v>
      </c>
      <c r="E99" s="36"/>
      <c r="F99" s="198" t="s">
        <v>155</v>
      </c>
      <c r="G99" s="36"/>
      <c r="H99" s="36"/>
      <c r="I99" s="140"/>
      <c r="J99" s="36"/>
      <c r="K99" s="36"/>
      <c r="L99" s="40"/>
      <c r="M99" s="199"/>
      <c r="N99" s="76"/>
      <c r="O99" s="76"/>
      <c r="P99" s="76"/>
      <c r="Q99" s="76"/>
      <c r="R99" s="76"/>
      <c r="S99" s="76"/>
      <c r="T99" s="77"/>
      <c r="AT99" s="14" t="s">
        <v>133</v>
      </c>
      <c r="AU99" s="14" t="s">
        <v>70</v>
      </c>
    </row>
    <row r="100" s="1" customFormat="1" ht="16.5" customHeight="1">
      <c r="B100" s="35"/>
      <c r="C100" s="185" t="s">
        <v>156</v>
      </c>
      <c r="D100" s="185" t="s">
        <v>125</v>
      </c>
      <c r="E100" s="186" t="s">
        <v>157</v>
      </c>
      <c r="F100" s="187" t="s">
        <v>158</v>
      </c>
      <c r="G100" s="188" t="s">
        <v>140</v>
      </c>
      <c r="H100" s="189">
        <v>1080.5</v>
      </c>
      <c r="I100" s="190"/>
      <c r="J100" s="191">
        <f>ROUND(I100*H100,2)</f>
        <v>0</v>
      </c>
      <c r="K100" s="187" t="s">
        <v>129</v>
      </c>
      <c r="L100" s="40"/>
      <c r="M100" s="192" t="s">
        <v>1</v>
      </c>
      <c r="N100" s="193" t="s">
        <v>41</v>
      </c>
      <c r="O100" s="76"/>
      <c r="P100" s="194">
        <f>O100*H100</f>
        <v>0</v>
      </c>
      <c r="Q100" s="194">
        <v>0</v>
      </c>
      <c r="R100" s="194">
        <f>Q100*H100</f>
        <v>0</v>
      </c>
      <c r="S100" s="194">
        <v>0</v>
      </c>
      <c r="T100" s="195">
        <f>S100*H100</f>
        <v>0</v>
      </c>
      <c r="AR100" s="14" t="s">
        <v>130</v>
      </c>
      <c r="AT100" s="14" t="s">
        <v>125</v>
      </c>
      <c r="AU100" s="14" t="s">
        <v>70</v>
      </c>
      <c r="AY100" s="14" t="s">
        <v>131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4" t="s">
        <v>77</v>
      </c>
      <c r="BK100" s="196">
        <f>ROUND(I100*H100,2)</f>
        <v>0</v>
      </c>
      <c r="BL100" s="14" t="s">
        <v>130</v>
      </c>
      <c r="BM100" s="14" t="s">
        <v>159</v>
      </c>
    </row>
    <row r="101" s="1" customFormat="1">
      <c r="B101" s="35"/>
      <c r="C101" s="36"/>
      <c r="D101" s="197" t="s">
        <v>133</v>
      </c>
      <c r="E101" s="36"/>
      <c r="F101" s="198" t="s">
        <v>160</v>
      </c>
      <c r="G101" s="36"/>
      <c r="H101" s="36"/>
      <c r="I101" s="140"/>
      <c r="J101" s="36"/>
      <c r="K101" s="36"/>
      <c r="L101" s="40"/>
      <c r="M101" s="199"/>
      <c r="N101" s="76"/>
      <c r="O101" s="76"/>
      <c r="P101" s="76"/>
      <c r="Q101" s="76"/>
      <c r="R101" s="76"/>
      <c r="S101" s="76"/>
      <c r="T101" s="77"/>
      <c r="AT101" s="14" t="s">
        <v>133</v>
      </c>
      <c r="AU101" s="14" t="s">
        <v>70</v>
      </c>
    </row>
    <row r="102" s="9" customFormat="1">
      <c r="B102" s="200"/>
      <c r="C102" s="201"/>
      <c r="D102" s="197" t="s">
        <v>135</v>
      </c>
      <c r="E102" s="202" t="s">
        <v>1</v>
      </c>
      <c r="F102" s="203" t="s">
        <v>161</v>
      </c>
      <c r="G102" s="201"/>
      <c r="H102" s="204">
        <v>180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135</v>
      </c>
      <c r="AU102" s="210" t="s">
        <v>70</v>
      </c>
      <c r="AV102" s="9" t="s">
        <v>79</v>
      </c>
      <c r="AW102" s="9" t="s">
        <v>32</v>
      </c>
      <c r="AX102" s="9" t="s">
        <v>70</v>
      </c>
      <c r="AY102" s="210" t="s">
        <v>131</v>
      </c>
    </row>
    <row r="103" s="9" customFormat="1">
      <c r="B103" s="200"/>
      <c r="C103" s="201"/>
      <c r="D103" s="197" t="s">
        <v>135</v>
      </c>
      <c r="E103" s="202" t="s">
        <v>1</v>
      </c>
      <c r="F103" s="203" t="s">
        <v>162</v>
      </c>
      <c r="G103" s="201"/>
      <c r="H103" s="204">
        <v>542.70000000000005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135</v>
      </c>
      <c r="AU103" s="210" t="s">
        <v>70</v>
      </c>
      <c r="AV103" s="9" t="s">
        <v>79</v>
      </c>
      <c r="AW103" s="9" t="s">
        <v>32</v>
      </c>
      <c r="AX103" s="9" t="s">
        <v>70</v>
      </c>
      <c r="AY103" s="210" t="s">
        <v>131</v>
      </c>
    </row>
    <row r="104" s="9" customFormat="1">
      <c r="B104" s="200"/>
      <c r="C104" s="201"/>
      <c r="D104" s="197" t="s">
        <v>135</v>
      </c>
      <c r="E104" s="202" t="s">
        <v>1</v>
      </c>
      <c r="F104" s="203" t="s">
        <v>143</v>
      </c>
      <c r="G104" s="201"/>
      <c r="H104" s="204">
        <v>320</v>
      </c>
      <c r="I104" s="205"/>
      <c r="J104" s="201"/>
      <c r="K104" s="201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135</v>
      </c>
      <c r="AU104" s="210" t="s">
        <v>70</v>
      </c>
      <c r="AV104" s="9" t="s">
        <v>79</v>
      </c>
      <c r="AW104" s="9" t="s">
        <v>32</v>
      </c>
      <c r="AX104" s="9" t="s">
        <v>70</v>
      </c>
      <c r="AY104" s="210" t="s">
        <v>131</v>
      </c>
    </row>
    <row r="105" s="9" customFormat="1">
      <c r="B105" s="200"/>
      <c r="C105" s="201"/>
      <c r="D105" s="197" t="s">
        <v>135</v>
      </c>
      <c r="E105" s="202" t="s">
        <v>1</v>
      </c>
      <c r="F105" s="203" t="s">
        <v>144</v>
      </c>
      <c r="G105" s="201"/>
      <c r="H105" s="204">
        <v>37.799999999999997</v>
      </c>
      <c r="I105" s="205"/>
      <c r="J105" s="201"/>
      <c r="K105" s="201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135</v>
      </c>
      <c r="AU105" s="210" t="s">
        <v>70</v>
      </c>
      <c r="AV105" s="9" t="s">
        <v>79</v>
      </c>
      <c r="AW105" s="9" t="s">
        <v>32</v>
      </c>
      <c r="AX105" s="9" t="s">
        <v>70</v>
      </c>
      <c r="AY105" s="210" t="s">
        <v>131</v>
      </c>
    </row>
    <row r="106" s="10" customFormat="1">
      <c r="B106" s="211"/>
      <c r="C106" s="212"/>
      <c r="D106" s="197" t="s">
        <v>135</v>
      </c>
      <c r="E106" s="213" t="s">
        <v>1</v>
      </c>
      <c r="F106" s="214" t="s">
        <v>137</v>
      </c>
      <c r="G106" s="212"/>
      <c r="H106" s="215">
        <v>1080.5</v>
      </c>
      <c r="I106" s="216"/>
      <c r="J106" s="212"/>
      <c r="K106" s="212"/>
      <c r="L106" s="217"/>
      <c r="M106" s="218"/>
      <c r="N106" s="219"/>
      <c r="O106" s="219"/>
      <c r="P106" s="219"/>
      <c r="Q106" s="219"/>
      <c r="R106" s="219"/>
      <c r="S106" s="219"/>
      <c r="T106" s="220"/>
      <c r="AT106" s="221" t="s">
        <v>135</v>
      </c>
      <c r="AU106" s="221" t="s">
        <v>70</v>
      </c>
      <c r="AV106" s="10" t="s">
        <v>130</v>
      </c>
      <c r="AW106" s="10" t="s">
        <v>32</v>
      </c>
      <c r="AX106" s="10" t="s">
        <v>77</v>
      </c>
      <c r="AY106" s="221" t="s">
        <v>131</v>
      </c>
    </row>
    <row r="107" s="1" customFormat="1" ht="16.5" customHeight="1">
      <c r="B107" s="35"/>
      <c r="C107" s="222" t="s">
        <v>163</v>
      </c>
      <c r="D107" s="222" t="s">
        <v>164</v>
      </c>
      <c r="E107" s="223" t="s">
        <v>165</v>
      </c>
      <c r="F107" s="224" t="s">
        <v>166</v>
      </c>
      <c r="G107" s="225" t="s">
        <v>167</v>
      </c>
      <c r="H107" s="226">
        <v>1540.7929999999999</v>
      </c>
      <c r="I107" s="227"/>
      <c r="J107" s="228">
        <f>ROUND(I107*H107,2)</f>
        <v>0</v>
      </c>
      <c r="K107" s="224" t="s">
        <v>129</v>
      </c>
      <c r="L107" s="229"/>
      <c r="M107" s="230" t="s">
        <v>1</v>
      </c>
      <c r="N107" s="231" t="s">
        <v>41</v>
      </c>
      <c r="O107" s="76"/>
      <c r="P107" s="194">
        <f>O107*H107</f>
        <v>0</v>
      </c>
      <c r="Q107" s="194">
        <v>1</v>
      </c>
      <c r="R107" s="194">
        <f>Q107*H107</f>
        <v>1540.7929999999999</v>
      </c>
      <c r="S107" s="194">
        <v>0</v>
      </c>
      <c r="T107" s="195">
        <f>S107*H107</f>
        <v>0</v>
      </c>
      <c r="AR107" s="14" t="s">
        <v>168</v>
      </c>
      <c r="AT107" s="14" t="s">
        <v>164</v>
      </c>
      <c r="AU107" s="14" t="s">
        <v>70</v>
      </c>
      <c r="AY107" s="14" t="s">
        <v>131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4" t="s">
        <v>77</v>
      </c>
      <c r="BK107" s="196">
        <f>ROUND(I107*H107,2)</f>
        <v>0</v>
      </c>
      <c r="BL107" s="14" t="s">
        <v>168</v>
      </c>
      <c r="BM107" s="14" t="s">
        <v>169</v>
      </c>
    </row>
    <row r="108" s="1" customFormat="1">
      <c r="B108" s="35"/>
      <c r="C108" s="36"/>
      <c r="D108" s="197" t="s">
        <v>133</v>
      </c>
      <c r="E108" s="36"/>
      <c r="F108" s="198" t="s">
        <v>166</v>
      </c>
      <c r="G108" s="36"/>
      <c r="H108" s="36"/>
      <c r="I108" s="140"/>
      <c r="J108" s="36"/>
      <c r="K108" s="36"/>
      <c r="L108" s="40"/>
      <c r="M108" s="199"/>
      <c r="N108" s="76"/>
      <c r="O108" s="76"/>
      <c r="P108" s="76"/>
      <c r="Q108" s="76"/>
      <c r="R108" s="76"/>
      <c r="S108" s="76"/>
      <c r="T108" s="77"/>
      <c r="AT108" s="14" t="s">
        <v>133</v>
      </c>
      <c r="AU108" s="14" t="s">
        <v>70</v>
      </c>
    </row>
    <row r="109" s="9" customFormat="1">
      <c r="B109" s="200"/>
      <c r="C109" s="201"/>
      <c r="D109" s="197" t="s">
        <v>135</v>
      </c>
      <c r="E109" s="202" t="s">
        <v>1</v>
      </c>
      <c r="F109" s="203" t="s">
        <v>170</v>
      </c>
      <c r="G109" s="201"/>
      <c r="H109" s="204">
        <v>1540.7929999999999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135</v>
      </c>
      <c r="AU109" s="210" t="s">
        <v>70</v>
      </c>
      <c r="AV109" s="9" t="s">
        <v>79</v>
      </c>
      <c r="AW109" s="9" t="s">
        <v>32</v>
      </c>
      <c r="AX109" s="9" t="s">
        <v>77</v>
      </c>
      <c r="AY109" s="210" t="s">
        <v>131</v>
      </c>
    </row>
    <row r="110" s="1" customFormat="1" ht="16.5" customHeight="1">
      <c r="B110" s="35"/>
      <c r="C110" s="185" t="s">
        <v>171</v>
      </c>
      <c r="D110" s="185" t="s">
        <v>125</v>
      </c>
      <c r="E110" s="186" t="s">
        <v>172</v>
      </c>
      <c r="F110" s="187" t="s">
        <v>173</v>
      </c>
      <c r="G110" s="188" t="s">
        <v>140</v>
      </c>
      <c r="H110" s="189">
        <v>114.8</v>
      </c>
      <c r="I110" s="190"/>
      <c r="J110" s="191">
        <f>ROUND(I110*H110,2)</f>
        <v>0</v>
      </c>
      <c r="K110" s="187" t="s">
        <v>129</v>
      </c>
      <c r="L110" s="40"/>
      <c r="M110" s="192" t="s">
        <v>1</v>
      </c>
      <c r="N110" s="193" t="s">
        <v>41</v>
      </c>
      <c r="O110" s="76"/>
      <c r="P110" s="194">
        <f>O110*H110</f>
        <v>0</v>
      </c>
      <c r="Q110" s="194">
        <v>0</v>
      </c>
      <c r="R110" s="194">
        <f>Q110*H110</f>
        <v>0</v>
      </c>
      <c r="S110" s="194">
        <v>0</v>
      </c>
      <c r="T110" s="195">
        <f>S110*H110</f>
        <v>0</v>
      </c>
      <c r="AR110" s="14" t="s">
        <v>130</v>
      </c>
      <c r="AT110" s="14" t="s">
        <v>125</v>
      </c>
      <c r="AU110" s="14" t="s">
        <v>70</v>
      </c>
      <c r="AY110" s="14" t="s">
        <v>131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4" t="s">
        <v>77</v>
      </c>
      <c r="BK110" s="196">
        <f>ROUND(I110*H110,2)</f>
        <v>0</v>
      </c>
      <c r="BL110" s="14" t="s">
        <v>130</v>
      </c>
      <c r="BM110" s="14" t="s">
        <v>174</v>
      </c>
    </row>
    <row r="111" s="1" customFormat="1">
      <c r="B111" s="35"/>
      <c r="C111" s="36"/>
      <c r="D111" s="197" t="s">
        <v>133</v>
      </c>
      <c r="E111" s="36"/>
      <c r="F111" s="198" t="s">
        <v>175</v>
      </c>
      <c r="G111" s="36"/>
      <c r="H111" s="36"/>
      <c r="I111" s="140"/>
      <c r="J111" s="36"/>
      <c r="K111" s="36"/>
      <c r="L111" s="40"/>
      <c r="M111" s="199"/>
      <c r="N111" s="76"/>
      <c r="O111" s="76"/>
      <c r="P111" s="76"/>
      <c r="Q111" s="76"/>
      <c r="R111" s="76"/>
      <c r="S111" s="76"/>
      <c r="T111" s="77"/>
      <c r="AT111" s="14" t="s">
        <v>133</v>
      </c>
      <c r="AU111" s="14" t="s">
        <v>70</v>
      </c>
    </row>
    <row r="112" s="9" customFormat="1">
      <c r="B112" s="200"/>
      <c r="C112" s="201"/>
      <c r="D112" s="197" t="s">
        <v>135</v>
      </c>
      <c r="E112" s="202" t="s">
        <v>1</v>
      </c>
      <c r="F112" s="203" t="s">
        <v>176</v>
      </c>
      <c r="G112" s="201"/>
      <c r="H112" s="204">
        <v>114.8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135</v>
      </c>
      <c r="AU112" s="210" t="s">
        <v>70</v>
      </c>
      <c r="AV112" s="9" t="s">
        <v>79</v>
      </c>
      <c r="AW112" s="9" t="s">
        <v>32</v>
      </c>
      <c r="AX112" s="9" t="s">
        <v>77</v>
      </c>
      <c r="AY112" s="210" t="s">
        <v>131</v>
      </c>
    </row>
    <row r="113" s="1" customFormat="1" ht="16.5" customHeight="1">
      <c r="B113" s="35"/>
      <c r="C113" s="185" t="s">
        <v>177</v>
      </c>
      <c r="D113" s="185" t="s">
        <v>125</v>
      </c>
      <c r="E113" s="186" t="s">
        <v>178</v>
      </c>
      <c r="F113" s="187" t="s">
        <v>179</v>
      </c>
      <c r="G113" s="188" t="s">
        <v>180</v>
      </c>
      <c r="H113" s="189">
        <v>64</v>
      </c>
      <c r="I113" s="190"/>
      <c r="J113" s="191">
        <f>ROUND(I113*H113,2)</f>
        <v>0</v>
      </c>
      <c r="K113" s="187" t="s">
        <v>129</v>
      </c>
      <c r="L113" s="40"/>
      <c r="M113" s="192" t="s">
        <v>1</v>
      </c>
      <c r="N113" s="193" t="s">
        <v>41</v>
      </c>
      <c r="O113" s="76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AR113" s="14" t="s">
        <v>130</v>
      </c>
      <c r="AT113" s="14" t="s">
        <v>125</v>
      </c>
      <c r="AU113" s="14" t="s">
        <v>70</v>
      </c>
      <c r="AY113" s="14" t="s">
        <v>131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4" t="s">
        <v>77</v>
      </c>
      <c r="BK113" s="196">
        <f>ROUND(I113*H113,2)</f>
        <v>0</v>
      </c>
      <c r="BL113" s="14" t="s">
        <v>130</v>
      </c>
      <c r="BM113" s="14" t="s">
        <v>181</v>
      </c>
    </row>
    <row r="114" s="1" customFormat="1">
      <c r="B114" s="35"/>
      <c r="C114" s="36"/>
      <c r="D114" s="197" t="s">
        <v>133</v>
      </c>
      <c r="E114" s="36"/>
      <c r="F114" s="198" t="s">
        <v>182</v>
      </c>
      <c r="G114" s="36"/>
      <c r="H114" s="36"/>
      <c r="I114" s="140"/>
      <c r="J114" s="36"/>
      <c r="K114" s="36"/>
      <c r="L114" s="40"/>
      <c r="M114" s="199"/>
      <c r="N114" s="76"/>
      <c r="O114" s="76"/>
      <c r="P114" s="76"/>
      <c r="Q114" s="76"/>
      <c r="R114" s="76"/>
      <c r="S114" s="76"/>
      <c r="T114" s="77"/>
      <c r="AT114" s="14" t="s">
        <v>133</v>
      </c>
      <c r="AU114" s="14" t="s">
        <v>70</v>
      </c>
    </row>
    <row r="115" s="1" customFormat="1" ht="16.5" customHeight="1">
      <c r="B115" s="35"/>
      <c r="C115" s="185" t="s">
        <v>183</v>
      </c>
      <c r="D115" s="185" t="s">
        <v>125</v>
      </c>
      <c r="E115" s="186" t="s">
        <v>184</v>
      </c>
      <c r="F115" s="187" t="s">
        <v>185</v>
      </c>
      <c r="G115" s="188" t="s">
        <v>180</v>
      </c>
      <c r="H115" s="189">
        <v>62</v>
      </c>
      <c r="I115" s="190"/>
      <c r="J115" s="191">
        <f>ROUND(I115*H115,2)</f>
        <v>0</v>
      </c>
      <c r="K115" s="187" t="s">
        <v>129</v>
      </c>
      <c r="L115" s="40"/>
      <c r="M115" s="192" t="s">
        <v>1</v>
      </c>
      <c r="N115" s="193" t="s">
        <v>41</v>
      </c>
      <c r="O115" s="76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AR115" s="14" t="s">
        <v>130</v>
      </c>
      <c r="AT115" s="14" t="s">
        <v>125</v>
      </c>
      <c r="AU115" s="14" t="s">
        <v>70</v>
      </c>
      <c r="AY115" s="14" t="s">
        <v>131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4" t="s">
        <v>77</v>
      </c>
      <c r="BK115" s="196">
        <f>ROUND(I115*H115,2)</f>
        <v>0</v>
      </c>
      <c r="BL115" s="14" t="s">
        <v>130</v>
      </c>
      <c r="BM115" s="14" t="s">
        <v>186</v>
      </c>
    </row>
    <row r="116" s="1" customFormat="1">
      <c r="B116" s="35"/>
      <c r="C116" s="36"/>
      <c r="D116" s="197" t="s">
        <v>133</v>
      </c>
      <c r="E116" s="36"/>
      <c r="F116" s="198" t="s">
        <v>187</v>
      </c>
      <c r="G116" s="36"/>
      <c r="H116" s="36"/>
      <c r="I116" s="140"/>
      <c r="J116" s="36"/>
      <c r="K116" s="36"/>
      <c r="L116" s="40"/>
      <c r="M116" s="199"/>
      <c r="N116" s="76"/>
      <c r="O116" s="76"/>
      <c r="P116" s="76"/>
      <c r="Q116" s="76"/>
      <c r="R116" s="76"/>
      <c r="S116" s="76"/>
      <c r="T116" s="77"/>
      <c r="AT116" s="14" t="s">
        <v>133</v>
      </c>
      <c r="AU116" s="14" t="s">
        <v>70</v>
      </c>
    </row>
    <row r="117" s="1" customFormat="1" ht="16.5" customHeight="1">
      <c r="B117" s="35"/>
      <c r="C117" s="185" t="s">
        <v>188</v>
      </c>
      <c r="D117" s="185" t="s">
        <v>125</v>
      </c>
      <c r="E117" s="186" t="s">
        <v>189</v>
      </c>
      <c r="F117" s="187" t="s">
        <v>190</v>
      </c>
      <c r="G117" s="188" t="s">
        <v>167</v>
      </c>
      <c r="H117" s="189">
        <v>257.85300000000001</v>
      </c>
      <c r="I117" s="190"/>
      <c r="J117" s="191">
        <f>ROUND(I117*H117,2)</f>
        <v>0</v>
      </c>
      <c r="K117" s="187" t="s">
        <v>129</v>
      </c>
      <c r="L117" s="40"/>
      <c r="M117" s="192" t="s">
        <v>1</v>
      </c>
      <c r="N117" s="193" t="s">
        <v>41</v>
      </c>
      <c r="O117" s="76"/>
      <c r="P117" s="194">
        <f>O117*H117</f>
        <v>0</v>
      </c>
      <c r="Q117" s="194">
        <v>0</v>
      </c>
      <c r="R117" s="194">
        <f>Q117*H117</f>
        <v>0</v>
      </c>
      <c r="S117" s="194">
        <v>0</v>
      </c>
      <c r="T117" s="195">
        <f>S117*H117</f>
        <v>0</v>
      </c>
      <c r="AR117" s="14" t="s">
        <v>130</v>
      </c>
      <c r="AT117" s="14" t="s">
        <v>125</v>
      </c>
      <c r="AU117" s="14" t="s">
        <v>70</v>
      </c>
      <c r="AY117" s="14" t="s">
        <v>131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4" t="s">
        <v>77</v>
      </c>
      <c r="BK117" s="196">
        <f>ROUND(I117*H117,2)</f>
        <v>0</v>
      </c>
      <c r="BL117" s="14" t="s">
        <v>130</v>
      </c>
      <c r="BM117" s="14" t="s">
        <v>191</v>
      </c>
    </row>
    <row r="118" s="1" customFormat="1">
      <c r="B118" s="35"/>
      <c r="C118" s="36"/>
      <c r="D118" s="197" t="s">
        <v>133</v>
      </c>
      <c r="E118" s="36"/>
      <c r="F118" s="198" t="s">
        <v>192</v>
      </c>
      <c r="G118" s="36"/>
      <c r="H118" s="36"/>
      <c r="I118" s="140"/>
      <c r="J118" s="36"/>
      <c r="K118" s="36"/>
      <c r="L118" s="40"/>
      <c r="M118" s="199"/>
      <c r="N118" s="76"/>
      <c r="O118" s="76"/>
      <c r="P118" s="76"/>
      <c r="Q118" s="76"/>
      <c r="R118" s="76"/>
      <c r="S118" s="76"/>
      <c r="T118" s="77"/>
      <c r="AT118" s="14" t="s">
        <v>133</v>
      </c>
      <c r="AU118" s="14" t="s">
        <v>70</v>
      </c>
    </row>
    <row r="119" s="9" customFormat="1">
      <c r="B119" s="200"/>
      <c r="C119" s="201"/>
      <c r="D119" s="197" t="s">
        <v>135</v>
      </c>
      <c r="E119" s="202" t="s">
        <v>1</v>
      </c>
      <c r="F119" s="203" t="s">
        <v>193</v>
      </c>
      <c r="G119" s="201"/>
      <c r="H119" s="204">
        <v>197.053</v>
      </c>
      <c r="I119" s="205"/>
      <c r="J119" s="201"/>
      <c r="K119" s="201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135</v>
      </c>
      <c r="AU119" s="210" t="s">
        <v>70</v>
      </c>
      <c r="AV119" s="9" t="s">
        <v>79</v>
      </c>
      <c r="AW119" s="9" t="s">
        <v>32</v>
      </c>
      <c r="AX119" s="9" t="s">
        <v>70</v>
      </c>
      <c r="AY119" s="210" t="s">
        <v>131</v>
      </c>
    </row>
    <row r="120" s="9" customFormat="1">
      <c r="B120" s="200"/>
      <c r="C120" s="201"/>
      <c r="D120" s="197" t="s">
        <v>135</v>
      </c>
      <c r="E120" s="202" t="s">
        <v>1</v>
      </c>
      <c r="F120" s="203" t="s">
        <v>194</v>
      </c>
      <c r="G120" s="201"/>
      <c r="H120" s="204">
        <v>60.799999999999997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135</v>
      </c>
      <c r="AU120" s="210" t="s">
        <v>70</v>
      </c>
      <c r="AV120" s="9" t="s">
        <v>79</v>
      </c>
      <c r="AW120" s="9" t="s">
        <v>32</v>
      </c>
      <c r="AX120" s="9" t="s">
        <v>70</v>
      </c>
      <c r="AY120" s="210" t="s">
        <v>131</v>
      </c>
    </row>
    <row r="121" s="10" customFormat="1">
      <c r="B121" s="211"/>
      <c r="C121" s="212"/>
      <c r="D121" s="197" t="s">
        <v>135</v>
      </c>
      <c r="E121" s="213" t="s">
        <v>1</v>
      </c>
      <c r="F121" s="214" t="s">
        <v>137</v>
      </c>
      <c r="G121" s="212"/>
      <c r="H121" s="215">
        <v>257.85300000000001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135</v>
      </c>
      <c r="AU121" s="221" t="s">
        <v>70</v>
      </c>
      <c r="AV121" s="10" t="s">
        <v>130</v>
      </c>
      <c r="AW121" s="10" t="s">
        <v>32</v>
      </c>
      <c r="AX121" s="10" t="s">
        <v>77</v>
      </c>
      <c r="AY121" s="221" t="s">
        <v>131</v>
      </c>
    </row>
    <row r="122" s="1" customFormat="1" ht="16.5" customHeight="1">
      <c r="B122" s="35"/>
      <c r="C122" s="185" t="s">
        <v>195</v>
      </c>
      <c r="D122" s="185" t="s">
        <v>125</v>
      </c>
      <c r="E122" s="186" t="s">
        <v>196</v>
      </c>
      <c r="F122" s="187" t="s">
        <v>197</v>
      </c>
      <c r="G122" s="188" t="s">
        <v>153</v>
      </c>
      <c r="H122" s="189">
        <v>0.058000000000000003</v>
      </c>
      <c r="I122" s="190"/>
      <c r="J122" s="191">
        <f>ROUND(I122*H122,2)</f>
        <v>0</v>
      </c>
      <c r="K122" s="187" t="s">
        <v>129</v>
      </c>
      <c r="L122" s="40"/>
      <c r="M122" s="192" t="s">
        <v>1</v>
      </c>
      <c r="N122" s="193" t="s">
        <v>41</v>
      </c>
      <c r="O122" s="76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AR122" s="14" t="s">
        <v>130</v>
      </c>
      <c r="AT122" s="14" t="s">
        <v>125</v>
      </c>
      <c r="AU122" s="14" t="s">
        <v>70</v>
      </c>
      <c r="AY122" s="14" t="s">
        <v>131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4" t="s">
        <v>77</v>
      </c>
      <c r="BK122" s="196">
        <f>ROUND(I122*H122,2)</f>
        <v>0</v>
      </c>
      <c r="BL122" s="14" t="s">
        <v>130</v>
      </c>
      <c r="BM122" s="14" t="s">
        <v>198</v>
      </c>
    </row>
    <row r="123" s="1" customFormat="1">
      <c r="B123" s="35"/>
      <c r="C123" s="36"/>
      <c r="D123" s="197" t="s">
        <v>133</v>
      </c>
      <c r="E123" s="36"/>
      <c r="F123" s="198" t="s">
        <v>199</v>
      </c>
      <c r="G123" s="36"/>
      <c r="H123" s="36"/>
      <c r="I123" s="140"/>
      <c r="J123" s="36"/>
      <c r="K123" s="36"/>
      <c r="L123" s="40"/>
      <c r="M123" s="199"/>
      <c r="N123" s="76"/>
      <c r="O123" s="76"/>
      <c r="P123" s="76"/>
      <c r="Q123" s="76"/>
      <c r="R123" s="76"/>
      <c r="S123" s="76"/>
      <c r="T123" s="77"/>
      <c r="AT123" s="14" t="s">
        <v>133</v>
      </c>
      <c r="AU123" s="14" t="s">
        <v>70</v>
      </c>
    </row>
    <row r="124" s="1" customFormat="1" ht="16.5" customHeight="1">
      <c r="B124" s="35"/>
      <c r="C124" s="185" t="s">
        <v>200</v>
      </c>
      <c r="D124" s="185" t="s">
        <v>125</v>
      </c>
      <c r="E124" s="186" t="s">
        <v>201</v>
      </c>
      <c r="F124" s="187" t="s">
        <v>202</v>
      </c>
      <c r="G124" s="188" t="s">
        <v>153</v>
      </c>
      <c r="H124" s="189">
        <v>0.040000000000000001</v>
      </c>
      <c r="I124" s="190"/>
      <c r="J124" s="191">
        <f>ROUND(I124*H124,2)</f>
        <v>0</v>
      </c>
      <c r="K124" s="187" t="s">
        <v>129</v>
      </c>
      <c r="L124" s="40"/>
      <c r="M124" s="192" t="s">
        <v>1</v>
      </c>
      <c r="N124" s="193" t="s">
        <v>41</v>
      </c>
      <c r="O124" s="76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AR124" s="14" t="s">
        <v>130</v>
      </c>
      <c r="AT124" s="14" t="s">
        <v>125</v>
      </c>
      <c r="AU124" s="14" t="s">
        <v>70</v>
      </c>
      <c r="AY124" s="14" t="s">
        <v>131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4" t="s">
        <v>77</v>
      </c>
      <c r="BK124" s="196">
        <f>ROUND(I124*H124,2)</f>
        <v>0</v>
      </c>
      <c r="BL124" s="14" t="s">
        <v>130</v>
      </c>
      <c r="BM124" s="14" t="s">
        <v>203</v>
      </c>
    </row>
    <row r="125" s="1" customFormat="1">
      <c r="B125" s="35"/>
      <c r="C125" s="36"/>
      <c r="D125" s="197" t="s">
        <v>133</v>
      </c>
      <c r="E125" s="36"/>
      <c r="F125" s="198" t="s">
        <v>204</v>
      </c>
      <c r="G125" s="36"/>
      <c r="H125" s="36"/>
      <c r="I125" s="140"/>
      <c r="J125" s="36"/>
      <c r="K125" s="36"/>
      <c r="L125" s="40"/>
      <c r="M125" s="199"/>
      <c r="N125" s="76"/>
      <c r="O125" s="76"/>
      <c r="P125" s="76"/>
      <c r="Q125" s="76"/>
      <c r="R125" s="76"/>
      <c r="S125" s="76"/>
      <c r="T125" s="77"/>
      <c r="AT125" s="14" t="s">
        <v>133</v>
      </c>
      <c r="AU125" s="14" t="s">
        <v>70</v>
      </c>
    </row>
    <row r="126" s="1" customFormat="1" ht="16.5" customHeight="1">
      <c r="B126" s="35"/>
      <c r="C126" s="185" t="s">
        <v>205</v>
      </c>
      <c r="D126" s="185" t="s">
        <v>125</v>
      </c>
      <c r="E126" s="186" t="s">
        <v>206</v>
      </c>
      <c r="F126" s="187" t="s">
        <v>207</v>
      </c>
      <c r="G126" s="188" t="s">
        <v>153</v>
      </c>
      <c r="H126" s="189">
        <v>0.755</v>
      </c>
      <c r="I126" s="190"/>
      <c r="J126" s="191">
        <f>ROUND(I126*H126,2)</f>
        <v>0</v>
      </c>
      <c r="K126" s="187" t="s">
        <v>129</v>
      </c>
      <c r="L126" s="40"/>
      <c r="M126" s="192" t="s">
        <v>1</v>
      </c>
      <c r="N126" s="193" t="s">
        <v>41</v>
      </c>
      <c r="O126" s="76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AR126" s="14" t="s">
        <v>130</v>
      </c>
      <c r="AT126" s="14" t="s">
        <v>125</v>
      </c>
      <c r="AU126" s="14" t="s">
        <v>70</v>
      </c>
      <c r="AY126" s="14" t="s">
        <v>131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4" t="s">
        <v>77</v>
      </c>
      <c r="BK126" s="196">
        <f>ROUND(I126*H126,2)</f>
        <v>0</v>
      </c>
      <c r="BL126" s="14" t="s">
        <v>130</v>
      </c>
      <c r="BM126" s="14" t="s">
        <v>208</v>
      </c>
    </row>
    <row r="127" s="1" customFormat="1">
      <c r="B127" s="35"/>
      <c r="C127" s="36"/>
      <c r="D127" s="197" t="s">
        <v>133</v>
      </c>
      <c r="E127" s="36"/>
      <c r="F127" s="198" t="s">
        <v>209</v>
      </c>
      <c r="G127" s="36"/>
      <c r="H127" s="36"/>
      <c r="I127" s="140"/>
      <c r="J127" s="36"/>
      <c r="K127" s="36"/>
      <c r="L127" s="40"/>
      <c r="M127" s="199"/>
      <c r="N127" s="76"/>
      <c r="O127" s="76"/>
      <c r="P127" s="76"/>
      <c r="Q127" s="76"/>
      <c r="R127" s="76"/>
      <c r="S127" s="76"/>
      <c r="T127" s="77"/>
      <c r="AT127" s="14" t="s">
        <v>133</v>
      </c>
      <c r="AU127" s="14" t="s">
        <v>70</v>
      </c>
    </row>
    <row r="128" s="1" customFormat="1" ht="16.5" customHeight="1">
      <c r="B128" s="35"/>
      <c r="C128" s="185" t="s">
        <v>210</v>
      </c>
      <c r="D128" s="185" t="s">
        <v>125</v>
      </c>
      <c r="E128" s="186" t="s">
        <v>211</v>
      </c>
      <c r="F128" s="187" t="s">
        <v>212</v>
      </c>
      <c r="G128" s="188" t="s">
        <v>213</v>
      </c>
      <c r="H128" s="189">
        <v>240.97999999999999</v>
      </c>
      <c r="I128" s="190"/>
      <c r="J128" s="191">
        <f>ROUND(I128*H128,2)</f>
        <v>0</v>
      </c>
      <c r="K128" s="187" t="s">
        <v>129</v>
      </c>
      <c r="L128" s="40"/>
      <c r="M128" s="192" t="s">
        <v>1</v>
      </c>
      <c r="N128" s="193" t="s">
        <v>41</v>
      </c>
      <c r="O128" s="76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AR128" s="14" t="s">
        <v>130</v>
      </c>
      <c r="AT128" s="14" t="s">
        <v>125</v>
      </c>
      <c r="AU128" s="14" t="s">
        <v>70</v>
      </c>
      <c r="AY128" s="14" t="s">
        <v>131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4" t="s">
        <v>77</v>
      </c>
      <c r="BK128" s="196">
        <f>ROUND(I128*H128,2)</f>
        <v>0</v>
      </c>
      <c r="BL128" s="14" t="s">
        <v>130</v>
      </c>
      <c r="BM128" s="14" t="s">
        <v>214</v>
      </c>
    </row>
    <row r="129" s="1" customFormat="1">
      <c r="B129" s="35"/>
      <c r="C129" s="36"/>
      <c r="D129" s="197" t="s">
        <v>133</v>
      </c>
      <c r="E129" s="36"/>
      <c r="F129" s="198" t="s">
        <v>215</v>
      </c>
      <c r="G129" s="36"/>
      <c r="H129" s="36"/>
      <c r="I129" s="140"/>
      <c r="J129" s="36"/>
      <c r="K129" s="36"/>
      <c r="L129" s="40"/>
      <c r="M129" s="199"/>
      <c r="N129" s="76"/>
      <c r="O129" s="76"/>
      <c r="P129" s="76"/>
      <c r="Q129" s="76"/>
      <c r="R129" s="76"/>
      <c r="S129" s="76"/>
      <c r="T129" s="77"/>
      <c r="AT129" s="14" t="s">
        <v>133</v>
      </c>
      <c r="AU129" s="14" t="s">
        <v>70</v>
      </c>
    </row>
    <row r="130" s="9" customFormat="1">
      <c r="B130" s="200"/>
      <c r="C130" s="201"/>
      <c r="D130" s="197" t="s">
        <v>135</v>
      </c>
      <c r="E130" s="202" t="s">
        <v>1</v>
      </c>
      <c r="F130" s="203" t="s">
        <v>216</v>
      </c>
      <c r="G130" s="201"/>
      <c r="H130" s="204">
        <v>240.97999999999999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135</v>
      </c>
      <c r="AU130" s="210" t="s">
        <v>70</v>
      </c>
      <c r="AV130" s="9" t="s">
        <v>79</v>
      </c>
      <c r="AW130" s="9" t="s">
        <v>32</v>
      </c>
      <c r="AX130" s="9" t="s">
        <v>77</v>
      </c>
      <c r="AY130" s="210" t="s">
        <v>131</v>
      </c>
    </row>
    <row r="131" s="1" customFormat="1" ht="16.5" customHeight="1">
      <c r="B131" s="35"/>
      <c r="C131" s="185" t="s">
        <v>8</v>
      </c>
      <c r="D131" s="185" t="s">
        <v>125</v>
      </c>
      <c r="E131" s="186" t="s">
        <v>217</v>
      </c>
      <c r="F131" s="187" t="s">
        <v>218</v>
      </c>
      <c r="G131" s="188" t="s">
        <v>153</v>
      </c>
      <c r="H131" s="189">
        <v>0.20000000000000001</v>
      </c>
      <c r="I131" s="190"/>
      <c r="J131" s="191">
        <f>ROUND(I131*H131,2)</f>
        <v>0</v>
      </c>
      <c r="K131" s="187" t="s">
        <v>129</v>
      </c>
      <c r="L131" s="40"/>
      <c r="M131" s="192" t="s">
        <v>1</v>
      </c>
      <c r="N131" s="193" t="s">
        <v>41</v>
      </c>
      <c r="O131" s="76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AR131" s="14" t="s">
        <v>130</v>
      </c>
      <c r="AT131" s="14" t="s">
        <v>125</v>
      </c>
      <c r="AU131" s="14" t="s">
        <v>70</v>
      </c>
      <c r="AY131" s="14" t="s">
        <v>131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4" t="s">
        <v>77</v>
      </c>
      <c r="BK131" s="196">
        <f>ROUND(I131*H131,2)</f>
        <v>0</v>
      </c>
      <c r="BL131" s="14" t="s">
        <v>130</v>
      </c>
      <c r="BM131" s="14" t="s">
        <v>219</v>
      </c>
    </row>
    <row r="132" s="1" customFormat="1">
      <c r="B132" s="35"/>
      <c r="C132" s="36"/>
      <c r="D132" s="197" t="s">
        <v>133</v>
      </c>
      <c r="E132" s="36"/>
      <c r="F132" s="198" t="s">
        <v>220</v>
      </c>
      <c r="G132" s="36"/>
      <c r="H132" s="36"/>
      <c r="I132" s="140"/>
      <c r="J132" s="36"/>
      <c r="K132" s="36"/>
      <c r="L132" s="40"/>
      <c r="M132" s="199"/>
      <c r="N132" s="76"/>
      <c r="O132" s="76"/>
      <c r="P132" s="76"/>
      <c r="Q132" s="76"/>
      <c r="R132" s="76"/>
      <c r="S132" s="76"/>
      <c r="T132" s="77"/>
      <c r="AT132" s="14" t="s">
        <v>133</v>
      </c>
      <c r="AU132" s="14" t="s">
        <v>70</v>
      </c>
    </row>
    <row r="133" s="1" customFormat="1" ht="16.5" customHeight="1">
      <c r="B133" s="35"/>
      <c r="C133" s="185" t="s">
        <v>221</v>
      </c>
      <c r="D133" s="185" t="s">
        <v>125</v>
      </c>
      <c r="E133" s="186" t="s">
        <v>222</v>
      </c>
      <c r="F133" s="187" t="s">
        <v>223</v>
      </c>
      <c r="G133" s="188" t="s">
        <v>224</v>
      </c>
      <c r="H133" s="189">
        <v>1050</v>
      </c>
      <c r="I133" s="190"/>
      <c r="J133" s="191">
        <f>ROUND(I133*H133,2)</f>
        <v>0</v>
      </c>
      <c r="K133" s="187" t="s">
        <v>129</v>
      </c>
      <c r="L133" s="40"/>
      <c r="M133" s="192" t="s">
        <v>1</v>
      </c>
      <c r="N133" s="193" t="s">
        <v>41</v>
      </c>
      <c r="O133" s="76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AR133" s="14" t="s">
        <v>130</v>
      </c>
      <c r="AT133" s="14" t="s">
        <v>125</v>
      </c>
      <c r="AU133" s="14" t="s">
        <v>70</v>
      </c>
      <c r="AY133" s="14" t="s">
        <v>131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4" t="s">
        <v>77</v>
      </c>
      <c r="BK133" s="196">
        <f>ROUND(I133*H133,2)</f>
        <v>0</v>
      </c>
      <c r="BL133" s="14" t="s">
        <v>130</v>
      </c>
      <c r="BM133" s="14" t="s">
        <v>225</v>
      </c>
    </row>
    <row r="134" s="1" customFormat="1">
      <c r="B134" s="35"/>
      <c r="C134" s="36"/>
      <c r="D134" s="197" t="s">
        <v>133</v>
      </c>
      <c r="E134" s="36"/>
      <c r="F134" s="198" t="s">
        <v>226</v>
      </c>
      <c r="G134" s="36"/>
      <c r="H134" s="36"/>
      <c r="I134" s="140"/>
      <c r="J134" s="36"/>
      <c r="K134" s="36"/>
      <c r="L134" s="40"/>
      <c r="M134" s="199"/>
      <c r="N134" s="76"/>
      <c r="O134" s="76"/>
      <c r="P134" s="76"/>
      <c r="Q134" s="76"/>
      <c r="R134" s="76"/>
      <c r="S134" s="76"/>
      <c r="T134" s="77"/>
      <c r="AT134" s="14" t="s">
        <v>133</v>
      </c>
      <c r="AU134" s="14" t="s">
        <v>70</v>
      </c>
    </row>
    <row r="135" s="1" customFormat="1" ht="16.5" customHeight="1">
      <c r="B135" s="35"/>
      <c r="C135" s="185" t="s">
        <v>227</v>
      </c>
      <c r="D135" s="185" t="s">
        <v>125</v>
      </c>
      <c r="E135" s="186" t="s">
        <v>228</v>
      </c>
      <c r="F135" s="187" t="s">
        <v>229</v>
      </c>
      <c r="G135" s="188" t="s">
        <v>213</v>
      </c>
      <c r="H135" s="189">
        <v>1260</v>
      </c>
      <c r="I135" s="190"/>
      <c r="J135" s="191">
        <f>ROUND(I135*H135,2)</f>
        <v>0</v>
      </c>
      <c r="K135" s="187" t="s">
        <v>129</v>
      </c>
      <c r="L135" s="40"/>
      <c r="M135" s="192" t="s">
        <v>1</v>
      </c>
      <c r="N135" s="193" t="s">
        <v>41</v>
      </c>
      <c r="O135" s="76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AR135" s="14" t="s">
        <v>130</v>
      </c>
      <c r="AT135" s="14" t="s">
        <v>125</v>
      </c>
      <c r="AU135" s="14" t="s">
        <v>70</v>
      </c>
      <c r="AY135" s="14" t="s">
        <v>131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4" t="s">
        <v>77</v>
      </c>
      <c r="BK135" s="196">
        <f>ROUND(I135*H135,2)</f>
        <v>0</v>
      </c>
      <c r="BL135" s="14" t="s">
        <v>130</v>
      </c>
      <c r="BM135" s="14" t="s">
        <v>230</v>
      </c>
    </row>
    <row r="136" s="1" customFormat="1">
      <c r="B136" s="35"/>
      <c r="C136" s="36"/>
      <c r="D136" s="197" t="s">
        <v>133</v>
      </c>
      <c r="E136" s="36"/>
      <c r="F136" s="198" t="s">
        <v>231</v>
      </c>
      <c r="G136" s="36"/>
      <c r="H136" s="36"/>
      <c r="I136" s="140"/>
      <c r="J136" s="36"/>
      <c r="K136" s="36"/>
      <c r="L136" s="40"/>
      <c r="M136" s="199"/>
      <c r="N136" s="76"/>
      <c r="O136" s="76"/>
      <c r="P136" s="76"/>
      <c r="Q136" s="76"/>
      <c r="R136" s="76"/>
      <c r="S136" s="76"/>
      <c r="T136" s="77"/>
      <c r="AT136" s="14" t="s">
        <v>133</v>
      </c>
      <c r="AU136" s="14" t="s">
        <v>70</v>
      </c>
    </row>
    <row r="137" s="9" customFormat="1">
      <c r="B137" s="200"/>
      <c r="C137" s="201"/>
      <c r="D137" s="197" t="s">
        <v>135</v>
      </c>
      <c r="E137" s="202" t="s">
        <v>1</v>
      </c>
      <c r="F137" s="203" t="s">
        <v>232</v>
      </c>
      <c r="G137" s="201"/>
      <c r="H137" s="204">
        <v>1260</v>
      </c>
      <c r="I137" s="205"/>
      <c r="J137" s="201"/>
      <c r="K137" s="201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135</v>
      </c>
      <c r="AU137" s="210" t="s">
        <v>70</v>
      </c>
      <c r="AV137" s="9" t="s">
        <v>79</v>
      </c>
      <c r="AW137" s="9" t="s">
        <v>32</v>
      </c>
      <c r="AX137" s="9" t="s">
        <v>77</v>
      </c>
      <c r="AY137" s="210" t="s">
        <v>131</v>
      </c>
    </row>
    <row r="138" s="1" customFormat="1" ht="16.5" customHeight="1">
      <c r="B138" s="35"/>
      <c r="C138" s="185" t="s">
        <v>233</v>
      </c>
      <c r="D138" s="185" t="s">
        <v>125</v>
      </c>
      <c r="E138" s="186" t="s">
        <v>234</v>
      </c>
      <c r="F138" s="187" t="s">
        <v>235</v>
      </c>
      <c r="G138" s="188" t="s">
        <v>213</v>
      </c>
      <c r="H138" s="189">
        <v>27</v>
      </c>
      <c r="I138" s="190"/>
      <c r="J138" s="191">
        <f>ROUND(I138*H138,2)</f>
        <v>0</v>
      </c>
      <c r="K138" s="187" t="s">
        <v>129</v>
      </c>
      <c r="L138" s="40"/>
      <c r="M138" s="192" t="s">
        <v>1</v>
      </c>
      <c r="N138" s="193" t="s">
        <v>41</v>
      </c>
      <c r="O138" s="76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AR138" s="14" t="s">
        <v>130</v>
      </c>
      <c r="AT138" s="14" t="s">
        <v>125</v>
      </c>
      <c r="AU138" s="14" t="s">
        <v>70</v>
      </c>
      <c r="AY138" s="14" t="s">
        <v>131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4" t="s">
        <v>77</v>
      </c>
      <c r="BK138" s="196">
        <f>ROUND(I138*H138,2)</f>
        <v>0</v>
      </c>
      <c r="BL138" s="14" t="s">
        <v>130</v>
      </c>
      <c r="BM138" s="14" t="s">
        <v>236</v>
      </c>
    </row>
    <row r="139" s="1" customFormat="1">
      <c r="B139" s="35"/>
      <c r="C139" s="36"/>
      <c r="D139" s="197" t="s">
        <v>133</v>
      </c>
      <c r="E139" s="36"/>
      <c r="F139" s="198" t="s">
        <v>237</v>
      </c>
      <c r="G139" s="36"/>
      <c r="H139" s="36"/>
      <c r="I139" s="140"/>
      <c r="J139" s="36"/>
      <c r="K139" s="36"/>
      <c r="L139" s="40"/>
      <c r="M139" s="199"/>
      <c r="N139" s="76"/>
      <c r="O139" s="76"/>
      <c r="P139" s="76"/>
      <c r="Q139" s="76"/>
      <c r="R139" s="76"/>
      <c r="S139" s="76"/>
      <c r="T139" s="77"/>
      <c r="AT139" s="14" t="s">
        <v>133</v>
      </c>
      <c r="AU139" s="14" t="s">
        <v>70</v>
      </c>
    </row>
    <row r="140" s="9" customFormat="1">
      <c r="B140" s="200"/>
      <c r="C140" s="201"/>
      <c r="D140" s="197" t="s">
        <v>135</v>
      </c>
      <c r="E140" s="202" t="s">
        <v>1</v>
      </c>
      <c r="F140" s="203" t="s">
        <v>238</v>
      </c>
      <c r="G140" s="201"/>
      <c r="H140" s="204">
        <v>27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135</v>
      </c>
      <c r="AU140" s="210" t="s">
        <v>70</v>
      </c>
      <c r="AV140" s="9" t="s">
        <v>79</v>
      </c>
      <c r="AW140" s="9" t="s">
        <v>32</v>
      </c>
      <c r="AX140" s="9" t="s">
        <v>77</v>
      </c>
      <c r="AY140" s="210" t="s">
        <v>131</v>
      </c>
    </row>
    <row r="141" s="1" customFormat="1" ht="16.5" customHeight="1">
      <c r="B141" s="35"/>
      <c r="C141" s="185" t="s">
        <v>239</v>
      </c>
      <c r="D141" s="185" t="s">
        <v>125</v>
      </c>
      <c r="E141" s="186" t="s">
        <v>240</v>
      </c>
      <c r="F141" s="187" t="s">
        <v>241</v>
      </c>
      <c r="G141" s="188" t="s">
        <v>128</v>
      </c>
      <c r="H141" s="189">
        <v>700</v>
      </c>
      <c r="I141" s="190"/>
      <c r="J141" s="191">
        <f>ROUND(I141*H141,2)</f>
        <v>0</v>
      </c>
      <c r="K141" s="187" t="s">
        <v>129</v>
      </c>
      <c r="L141" s="40"/>
      <c r="M141" s="192" t="s">
        <v>1</v>
      </c>
      <c r="N141" s="193" t="s">
        <v>41</v>
      </c>
      <c r="O141" s="76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AR141" s="14" t="s">
        <v>130</v>
      </c>
      <c r="AT141" s="14" t="s">
        <v>125</v>
      </c>
      <c r="AU141" s="14" t="s">
        <v>70</v>
      </c>
      <c r="AY141" s="14" t="s">
        <v>131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4" t="s">
        <v>77</v>
      </c>
      <c r="BK141" s="196">
        <f>ROUND(I141*H141,2)</f>
        <v>0</v>
      </c>
      <c r="BL141" s="14" t="s">
        <v>130</v>
      </c>
      <c r="BM141" s="14" t="s">
        <v>242</v>
      </c>
    </row>
    <row r="142" s="1" customFormat="1">
      <c r="B142" s="35"/>
      <c r="C142" s="36"/>
      <c r="D142" s="197" t="s">
        <v>133</v>
      </c>
      <c r="E142" s="36"/>
      <c r="F142" s="198" t="s">
        <v>243</v>
      </c>
      <c r="G142" s="36"/>
      <c r="H142" s="36"/>
      <c r="I142" s="140"/>
      <c r="J142" s="36"/>
      <c r="K142" s="36"/>
      <c r="L142" s="40"/>
      <c r="M142" s="199"/>
      <c r="N142" s="76"/>
      <c r="O142" s="76"/>
      <c r="P142" s="76"/>
      <c r="Q142" s="76"/>
      <c r="R142" s="76"/>
      <c r="S142" s="76"/>
      <c r="T142" s="77"/>
      <c r="AT142" s="14" t="s">
        <v>133</v>
      </c>
      <c r="AU142" s="14" t="s">
        <v>70</v>
      </c>
    </row>
    <row r="143" s="9" customFormat="1">
      <c r="B143" s="200"/>
      <c r="C143" s="201"/>
      <c r="D143" s="197" t="s">
        <v>135</v>
      </c>
      <c r="E143" s="202" t="s">
        <v>1</v>
      </c>
      <c r="F143" s="203" t="s">
        <v>244</v>
      </c>
      <c r="G143" s="201"/>
      <c r="H143" s="204">
        <v>700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135</v>
      </c>
      <c r="AU143" s="210" t="s">
        <v>70</v>
      </c>
      <c r="AV143" s="9" t="s">
        <v>79</v>
      </c>
      <c r="AW143" s="9" t="s">
        <v>32</v>
      </c>
      <c r="AX143" s="9" t="s">
        <v>70</v>
      </c>
      <c r="AY143" s="210" t="s">
        <v>131</v>
      </c>
    </row>
    <row r="144" s="10" customFormat="1">
      <c r="B144" s="211"/>
      <c r="C144" s="212"/>
      <c r="D144" s="197" t="s">
        <v>135</v>
      </c>
      <c r="E144" s="213" t="s">
        <v>1</v>
      </c>
      <c r="F144" s="214" t="s">
        <v>137</v>
      </c>
      <c r="G144" s="212"/>
      <c r="H144" s="215">
        <v>700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135</v>
      </c>
      <c r="AU144" s="221" t="s">
        <v>70</v>
      </c>
      <c r="AV144" s="10" t="s">
        <v>130</v>
      </c>
      <c r="AW144" s="10" t="s">
        <v>32</v>
      </c>
      <c r="AX144" s="10" t="s">
        <v>77</v>
      </c>
      <c r="AY144" s="221" t="s">
        <v>131</v>
      </c>
    </row>
    <row r="145" s="1" customFormat="1" ht="16.5" customHeight="1">
      <c r="B145" s="35"/>
      <c r="C145" s="185" t="s">
        <v>245</v>
      </c>
      <c r="D145" s="185" t="s">
        <v>125</v>
      </c>
      <c r="E145" s="186" t="s">
        <v>246</v>
      </c>
      <c r="F145" s="187" t="s">
        <v>247</v>
      </c>
      <c r="G145" s="188" t="s">
        <v>128</v>
      </c>
      <c r="H145" s="189">
        <v>200</v>
      </c>
      <c r="I145" s="190"/>
      <c r="J145" s="191">
        <f>ROUND(I145*H145,2)</f>
        <v>0</v>
      </c>
      <c r="K145" s="187" t="s">
        <v>129</v>
      </c>
      <c r="L145" s="40"/>
      <c r="M145" s="192" t="s">
        <v>1</v>
      </c>
      <c r="N145" s="193" t="s">
        <v>41</v>
      </c>
      <c r="O145" s="76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AR145" s="14" t="s">
        <v>130</v>
      </c>
      <c r="AT145" s="14" t="s">
        <v>125</v>
      </c>
      <c r="AU145" s="14" t="s">
        <v>70</v>
      </c>
      <c r="AY145" s="14" t="s">
        <v>131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4" t="s">
        <v>77</v>
      </c>
      <c r="BK145" s="196">
        <f>ROUND(I145*H145,2)</f>
        <v>0</v>
      </c>
      <c r="BL145" s="14" t="s">
        <v>130</v>
      </c>
      <c r="BM145" s="14" t="s">
        <v>248</v>
      </c>
    </row>
    <row r="146" s="1" customFormat="1">
      <c r="B146" s="35"/>
      <c r="C146" s="36"/>
      <c r="D146" s="197" t="s">
        <v>133</v>
      </c>
      <c r="E146" s="36"/>
      <c r="F146" s="198" t="s">
        <v>249</v>
      </c>
      <c r="G146" s="36"/>
      <c r="H146" s="36"/>
      <c r="I146" s="140"/>
      <c r="J146" s="36"/>
      <c r="K146" s="36"/>
      <c r="L146" s="40"/>
      <c r="M146" s="199"/>
      <c r="N146" s="76"/>
      <c r="O146" s="76"/>
      <c r="P146" s="76"/>
      <c r="Q146" s="76"/>
      <c r="R146" s="76"/>
      <c r="S146" s="76"/>
      <c r="T146" s="77"/>
      <c r="AT146" s="14" t="s">
        <v>133</v>
      </c>
      <c r="AU146" s="14" t="s">
        <v>70</v>
      </c>
    </row>
    <row r="147" s="9" customFormat="1">
      <c r="B147" s="200"/>
      <c r="C147" s="201"/>
      <c r="D147" s="197" t="s">
        <v>135</v>
      </c>
      <c r="E147" s="202" t="s">
        <v>1</v>
      </c>
      <c r="F147" s="203" t="s">
        <v>250</v>
      </c>
      <c r="G147" s="201"/>
      <c r="H147" s="204">
        <v>200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135</v>
      </c>
      <c r="AU147" s="210" t="s">
        <v>70</v>
      </c>
      <c r="AV147" s="9" t="s">
        <v>79</v>
      </c>
      <c r="AW147" s="9" t="s">
        <v>32</v>
      </c>
      <c r="AX147" s="9" t="s">
        <v>77</v>
      </c>
      <c r="AY147" s="210" t="s">
        <v>131</v>
      </c>
    </row>
    <row r="148" s="1" customFormat="1" ht="16.5" customHeight="1">
      <c r="B148" s="35"/>
      <c r="C148" s="185" t="s">
        <v>7</v>
      </c>
      <c r="D148" s="185" t="s">
        <v>125</v>
      </c>
      <c r="E148" s="186" t="s">
        <v>251</v>
      </c>
      <c r="F148" s="187" t="s">
        <v>252</v>
      </c>
      <c r="G148" s="188" t="s">
        <v>224</v>
      </c>
      <c r="H148" s="189">
        <v>8</v>
      </c>
      <c r="I148" s="190"/>
      <c r="J148" s="191">
        <f>ROUND(I148*H148,2)</f>
        <v>0</v>
      </c>
      <c r="K148" s="187" t="s">
        <v>129</v>
      </c>
      <c r="L148" s="40"/>
      <c r="M148" s="192" t="s">
        <v>1</v>
      </c>
      <c r="N148" s="193" t="s">
        <v>41</v>
      </c>
      <c r="O148" s="76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AR148" s="14" t="s">
        <v>130</v>
      </c>
      <c r="AT148" s="14" t="s">
        <v>125</v>
      </c>
      <c r="AU148" s="14" t="s">
        <v>70</v>
      </c>
      <c r="AY148" s="14" t="s">
        <v>131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4" t="s">
        <v>77</v>
      </c>
      <c r="BK148" s="196">
        <f>ROUND(I148*H148,2)</f>
        <v>0</v>
      </c>
      <c r="BL148" s="14" t="s">
        <v>130</v>
      </c>
      <c r="BM148" s="14" t="s">
        <v>253</v>
      </c>
    </row>
    <row r="149" s="1" customFormat="1">
      <c r="B149" s="35"/>
      <c r="C149" s="36"/>
      <c r="D149" s="197" t="s">
        <v>133</v>
      </c>
      <c r="E149" s="36"/>
      <c r="F149" s="198" t="s">
        <v>254</v>
      </c>
      <c r="G149" s="36"/>
      <c r="H149" s="36"/>
      <c r="I149" s="140"/>
      <c r="J149" s="36"/>
      <c r="K149" s="36"/>
      <c r="L149" s="40"/>
      <c r="M149" s="199"/>
      <c r="N149" s="76"/>
      <c r="O149" s="76"/>
      <c r="P149" s="76"/>
      <c r="Q149" s="76"/>
      <c r="R149" s="76"/>
      <c r="S149" s="76"/>
      <c r="T149" s="77"/>
      <c r="AT149" s="14" t="s">
        <v>133</v>
      </c>
      <c r="AU149" s="14" t="s">
        <v>70</v>
      </c>
    </row>
    <row r="150" s="1" customFormat="1">
      <c r="B150" s="35"/>
      <c r="C150" s="36"/>
      <c r="D150" s="197" t="s">
        <v>255</v>
      </c>
      <c r="E150" s="36"/>
      <c r="F150" s="232" t="s">
        <v>256</v>
      </c>
      <c r="G150" s="36"/>
      <c r="H150" s="36"/>
      <c r="I150" s="140"/>
      <c r="J150" s="36"/>
      <c r="K150" s="36"/>
      <c r="L150" s="40"/>
      <c r="M150" s="199"/>
      <c r="N150" s="76"/>
      <c r="O150" s="76"/>
      <c r="P150" s="76"/>
      <c r="Q150" s="76"/>
      <c r="R150" s="76"/>
      <c r="S150" s="76"/>
      <c r="T150" s="77"/>
      <c r="AT150" s="14" t="s">
        <v>255</v>
      </c>
      <c r="AU150" s="14" t="s">
        <v>70</v>
      </c>
    </row>
    <row r="151" s="1" customFormat="1" ht="16.5" customHeight="1">
      <c r="B151" s="35"/>
      <c r="C151" s="185" t="s">
        <v>257</v>
      </c>
      <c r="D151" s="185" t="s">
        <v>125</v>
      </c>
      <c r="E151" s="186" t="s">
        <v>258</v>
      </c>
      <c r="F151" s="187" t="s">
        <v>259</v>
      </c>
      <c r="G151" s="188" t="s">
        <v>224</v>
      </c>
      <c r="H151" s="189">
        <v>320</v>
      </c>
      <c r="I151" s="190"/>
      <c r="J151" s="191">
        <f>ROUND(I151*H151,2)</f>
        <v>0</v>
      </c>
      <c r="K151" s="187" t="s">
        <v>129</v>
      </c>
      <c r="L151" s="40"/>
      <c r="M151" s="192" t="s">
        <v>1</v>
      </c>
      <c r="N151" s="193" t="s">
        <v>41</v>
      </c>
      <c r="O151" s="76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AR151" s="14" t="s">
        <v>130</v>
      </c>
      <c r="AT151" s="14" t="s">
        <v>125</v>
      </c>
      <c r="AU151" s="14" t="s">
        <v>70</v>
      </c>
      <c r="AY151" s="14" t="s">
        <v>131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4" t="s">
        <v>77</v>
      </c>
      <c r="BK151" s="196">
        <f>ROUND(I151*H151,2)</f>
        <v>0</v>
      </c>
      <c r="BL151" s="14" t="s">
        <v>130</v>
      </c>
      <c r="BM151" s="14" t="s">
        <v>260</v>
      </c>
    </row>
    <row r="152" s="1" customFormat="1">
      <c r="B152" s="35"/>
      <c r="C152" s="36"/>
      <c r="D152" s="197" t="s">
        <v>133</v>
      </c>
      <c r="E152" s="36"/>
      <c r="F152" s="198" t="s">
        <v>261</v>
      </c>
      <c r="G152" s="36"/>
      <c r="H152" s="36"/>
      <c r="I152" s="140"/>
      <c r="J152" s="36"/>
      <c r="K152" s="36"/>
      <c r="L152" s="40"/>
      <c r="M152" s="199"/>
      <c r="N152" s="76"/>
      <c r="O152" s="76"/>
      <c r="P152" s="76"/>
      <c r="Q152" s="76"/>
      <c r="R152" s="76"/>
      <c r="S152" s="76"/>
      <c r="T152" s="77"/>
      <c r="AT152" s="14" t="s">
        <v>133</v>
      </c>
      <c r="AU152" s="14" t="s">
        <v>70</v>
      </c>
    </row>
    <row r="153" s="1" customFormat="1" ht="16.5" customHeight="1">
      <c r="B153" s="35"/>
      <c r="C153" s="185" t="s">
        <v>262</v>
      </c>
      <c r="D153" s="185" t="s">
        <v>125</v>
      </c>
      <c r="E153" s="186" t="s">
        <v>263</v>
      </c>
      <c r="F153" s="187" t="s">
        <v>264</v>
      </c>
      <c r="G153" s="188" t="s">
        <v>224</v>
      </c>
      <c r="H153" s="189">
        <v>312</v>
      </c>
      <c r="I153" s="190"/>
      <c r="J153" s="191">
        <f>ROUND(I153*H153,2)</f>
        <v>0</v>
      </c>
      <c r="K153" s="187" t="s">
        <v>129</v>
      </c>
      <c r="L153" s="40"/>
      <c r="M153" s="192" t="s">
        <v>1</v>
      </c>
      <c r="N153" s="193" t="s">
        <v>41</v>
      </c>
      <c r="O153" s="76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AR153" s="14" t="s">
        <v>130</v>
      </c>
      <c r="AT153" s="14" t="s">
        <v>125</v>
      </c>
      <c r="AU153" s="14" t="s">
        <v>70</v>
      </c>
      <c r="AY153" s="14" t="s">
        <v>131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4" t="s">
        <v>77</v>
      </c>
      <c r="BK153" s="196">
        <f>ROUND(I153*H153,2)</f>
        <v>0</v>
      </c>
      <c r="BL153" s="14" t="s">
        <v>130</v>
      </c>
      <c r="BM153" s="14" t="s">
        <v>265</v>
      </c>
    </row>
    <row r="154" s="1" customFormat="1">
      <c r="B154" s="35"/>
      <c r="C154" s="36"/>
      <c r="D154" s="197" t="s">
        <v>133</v>
      </c>
      <c r="E154" s="36"/>
      <c r="F154" s="198" t="s">
        <v>266</v>
      </c>
      <c r="G154" s="36"/>
      <c r="H154" s="36"/>
      <c r="I154" s="140"/>
      <c r="J154" s="36"/>
      <c r="K154" s="36"/>
      <c r="L154" s="40"/>
      <c r="M154" s="199"/>
      <c r="N154" s="76"/>
      <c r="O154" s="76"/>
      <c r="P154" s="76"/>
      <c r="Q154" s="76"/>
      <c r="R154" s="76"/>
      <c r="S154" s="76"/>
      <c r="T154" s="77"/>
      <c r="AT154" s="14" t="s">
        <v>133</v>
      </c>
      <c r="AU154" s="14" t="s">
        <v>70</v>
      </c>
    </row>
    <row r="155" s="1" customFormat="1" ht="16.5" customHeight="1">
      <c r="B155" s="35"/>
      <c r="C155" s="185" t="s">
        <v>267</v>
      </c>
      <c r="D155" s="185" t="s">
        <v>125</v>
      </c>
      <c r="E155" s="186" t="s">
        <v>268</v>
      </c>
      <c r="F155" s="187" t="s">
        <v>269</v>
      </c>
      <c r="G155" s="188" t="s">
        <v>270</v>
      </c>
      <c r="H155" s="189">
        <v>2</v>
      </c>
      <c r="I155" s="190"/>
      <c r="J155" s="191">
        <f>ROUND(I155*H155,2)</f>
        <v>0</v>
      </c>
      <c r="K155" s="187" t="s">
        <v>129</v>
      </c>
      <c r="L155" s="40"/>
      <c r="M155" s="192" t="s">
        <v>1</v>
      </c>
      <c r="N155" s="193" t="s">
        <v>41</v>
      </c>
      <c r="O155" s="76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AR155" s="14" t="s">
        <v>130</v>
      </c>
      <c r="AT155" s="14" t="s">
        <v>125</v>
      </c>
      <c r="AU155" s="14" t="s">
        <v>70</v>
      </c>
      <c r="AY155" s="14" t="s">
        <v>131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4" t="s">
        <v>77</v>
      </c>
      <c r="BK155" s="196">
        <f>ROUND(I155*H155,2)</f>
        <v>0</v>
      </c>
      <c r="BL155" s="14" t="s">
        <v>130</v>
      </c>
      <c r="BM155" s="14" t="s">
        <v>271</v>
      </c>
    </row>
    <row r="156" s="1" customFormat="1">
      <c r="B156" s="35"/>
      <c r="C156" s="36"/>
      <c r="D156" s="197" t="s">
        <v>133</v>
      </c>
      <c r="E156" s="36"/>
      <c r="F156" s="198" t="s">
        <v>272</v>
      </c>
      <c r="G156" s="36"/>
      <c r="H156" s="36"/>
      <c r="I156" s="140"/>
      <c r="J156" s="36"/>
      <c r="K156" s="36"/>
      <c r="L156" s="40"/>
      <c r="M156" s="199"/>
      <c r="N156" s="76"/>
      <c r="O156" s="76"/>
      <c r="P156" s="76"/>
      <c r="Q156" s="76"/>
      <c r="R156" s="76"/>
      <c r="S156" s="76"/>
      <c r="T156" s="77"/>
      <c r="AT156" s="14" t="s">
        <v>133</v>
      </c>
      <c r="AU156" s="14" t="s">
        <v>70</v>
      </c>
    </row>
    <row r="157" s="1" customFormat="1" ht="16.5" customHeight="1">
      <c r="B157" s="35"/>
      <c r="C157" s="185" t="s">
        <v>273</v>
      </c>
      <c r="D157" s="185" t="s">
        <v>125</v>
      </c>
      <c r="E157" s="186" t="s">
        <v>274</v>
      </c>
      <c r="F157" s="187" t="s">
        <v>275</v>
      </c>
      <c r="G157" s="188" t="s">
        <v>270</v>
      </c>
      <c r="H157" s="189">
        <v>24</v>
      </c>
      <c r="I157" s="190"/>
      <c r="J157" s="191">
        <f>ROUND(I157*H157,2)</f>
        <v>0</v>
      </c>
      <c r="K157" s="187" t="s">
        <v>129</v>
      </c>
      <c r="L157" s="40"/>
      <c r="M157" s="192" t="s">
        <v>1</v>
      </c>
      <c r="N157" s="193" t="s">
        <v>41</v>
      </c>
      <c r="O157" s="76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AR157" s="14" t="s">
        <v>130</v>
      </c>
      <c r="AT157" s="14" t="s">
        <v>125</v>
      </c>
      <c r="AU157" s="14" t="s">
        <v>70</v>
      </c>
      <c r="AY157" s="14" t="s">
        <v>131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4" t="s">
        <v>77</v>
      </c>
      <c r="BK157" s="196">
        <f>ROUND(I157*H157,2)</f>
        <v>0</v>
      </c>
      <c r="BL157" s="14" t="s">
        <v>130</v>
      </c>
      <c r="BM157" s="14" t="s">
        <v>276</v>
      </c>
    </row>
    <row r="158" s="1" customFormat="1">
      <c r="B158" s="35"/>
      <c r="C158" s="36"/>
      <c r="D158" s="197" t="s">
        <v>133</v>
      </c>
      <c r="E158" s="36"/>
      <c r="F158" s="198" t="s">
        <v>277</v>
      </c>
      <c r="G158" s="36"/>
      <c r="H158" s="36"/>
      <c r="I158" s="140"/>
      <c r="J158" s="36"/>
      <c r="K158" s="36"/>
      <c r="L158" s="40"/>
      <c r="M158" s="199"/>
      <c r="N158" s="76"/>
      <c r="O158" s="76"/>
      <c r="P158" s="76"/>
      <c r="Q158" s="76"/>
      <c r="R158" s="76"/>
      <c r="S158" s="76"/>
      <c r="T158" s="77"/>
      <c r="AT158" s="14" t="s">
        <v>133</v>
      </c>
      <c r="AU158" s="14" t="s">
        <v>70</v>
      </c>
    </row>
    <row r="159" s="1" customFormat="1" ht="16.5" customHeight="1">
      <c r="B159" s="35"/>
      <c r="C159" s="185" t="s">
        <v>278</v>
      </c>
      <c r="D159" s="185" t="s">
        <v>125</v>
      </c>
      <c r="E159" s="186" t="s">
        <v>279</v>
      </c>
      <c r="F159" s="187" t="s">
        <v>280</v>
      </c>
      <c r="G159" s="188" t="s">
        <v>213</v>
      </c>
      <c r="H159" s="189">
        <v>1760</v>
      </c>
      <c r="I159" s="190"/>
      <c r="J159" s="191">
        <f>ROUND(I159*H159,2)</f>
        <v>0</v>
      </c>
      <c r="K159" s="187" t="s">
        <v>129</v>
      </c>
      <c r="L159" s="40"/>
      <c r="M159" s="192" t="s">
        <v>1</v>
      </c>
      <c r="N159" s="193" t="s">
        <v>41</v>
      </c>
      <c r="O159" s="76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AR159" s="14" t="s">
        <v>130</v>
      </c>
      <c r="AT159" s="14" t="s">
        <v>125</v>
      </c>
      <c r="AU159" s="14" t="s">
        <v>70</v>
      </c>
      <c r="AY159" s="14" t="s">
        <v>131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4" t="s">
        <v>77</v>
      </c>
      <c r="BK159" s="196">
        <f>ROUND(I159*H159,2)</f>
        <v>0</v>
      </c>
      <c r="BL159" s="14" t="s">
        <v>130</v>
      </c>
      <c r="BM159" s="14" t="s">
        <v>281</v>
      </c>
    </row>
    <row r="160" s="1" customFormat="1">
      <c r="B160" s="35"/>
      <c r="C160" s="36"/>
      <c r="D160" s="197" t="s">
        <v>133</v>
      </c>
      <c r="E160" s="36"/>
      <c r="F160" s="198" t="s">
        <v>282</v>
      </c>
      <c r="G160" s="36"/>
      <c r="H160" s="36"/>
      <c r="I160" s="140"/>
      <c r="J160" s="36"/>
      <c r="K160" s="36"/>
      <c r="L160" s="40"/>
      <c r="M160" s="199"/>
      <c r="N160" s="76"/>
      <c r="O160" s="76"/>
      <c r="P160" s="76"/>
      <c r="Q160" s="76"/>
      <c r="R160" s="76"/>
      <c r="S160" s="76"/>
      <c r="T160" s="77"/>
      <c r="AT160" s="14" t="s">
        <v>133</v>
      </c>
      <c r="AU160" s="14" t="s">
        <v>70</v>
      </c>
    </row>
    <row r="161" s="9" customFormat="1">
      <c r="B161" s="200"/>
      <c r="C161" s="201"/>
      <c r="D161" s="197" t="s">
        <v>135</v>
      </c>
      <c r="E161" s="202" t="s">
        <v>1</v>
      </c>
      <c r="F161" s="203" t="s">
        <v>283</v>
      </c>
      <c r="G161" s="201"/>
      <c r="H161" s="204">
        <v>1760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135</v>
      </c>
      <c r="AU161" s="210" t="s">
        <v>70</v>
      </c>
      <c r="AV161" s="9" t="s">
        <v>79</v>
      </c>
      <c r="AW161" s="9" t="s">
        <v>32</v>
      </c>
      <c r="AX161" s="9" t="s">
        <v>77</v>
      </c>
      <c r="AY161" s="210" t="s">
        <v>131</v>
      </c>
    </row>
    <row r="162" s="1" customFormat="1" ht="16.5" customHeight="1">
      <c r="B162" s="35"/>
      <c r="C162" s="185" t="s">
        <v>284</v>
      </c>
      <c r="D162" s="185" t="s">
        <v>125</v>
      </c>
      <c r="E162" s="186" t="s">
        <v>285</v>
      </c>
      <c r="F162" s="187" t="s">
        <v>286</v>
      </c>
      <c r="G162" s="188" t="s">
        <v>213</v>
      </c>
      <c r="H162" s="189">
        <v>1760</v>
      </c>
      <c r="I162" s="190"/>
      <c r="J162" s="191">
        <f>ROUND(I162*H162,2)</f>
        <v>0</v>
      </c>
      <c r="K162" s="187" t="s">
        <v>129</v>
      </c>
      <c r="L162" s="40"/>
      <c r="M162" s="192" t="s">
        <v>1</v>
      </c>
      <c r="N162" s="193" t="s">
        <v>41</v>
      </c>
      <c r="O162" s="76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AR162" s="14" t="s">
        <v>130</v>
      </c>
      <c r="AT162" s="14" t="s">
        <v>125</v>
      </c>
      <c r="AU162" s="14" t="s">
        <v>70</v>
      </c>
      <c r="AY162" s="14" t="s">
        <v>131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4" t="s">
        <v>77</v>
      </c>
      <c r="BK162" s="196">
        <f>ROUND(I162*H162,2)</f>
        <v>0</v>
      </c>
      <c r="BL162" s="14" t="s">
        <v>130</v>
      </c>
      <c r="BM162" s="14" t="s">
        <v>287</v>
      </c>
    </row>
    <row r="163" s="1" customFormat="1">
      <c r="B163" s="35"/>
      <c r="C163" s="36"/>
      <c r="D163" s="197" t="s">
        <v>133</v>
      </c>
      <c r="E163" s="36"/>
      <c r="F163" s="198" t="s">
        <v>288</v>
      </c>
      <c r="G163" s="36"/>
      <c r="H163" s="36"/>
      <c r="I163" s="140"/>
      <c r="J163" s="36"/>
      <c r="K163" s="36"/>
      <c r="L163" s="40"/>
      <c r="M163" s="199"/>
      <c r="N163" s="76"/>
      <c r="O163" s="76"/>
      <c r="P163" s="76"/>
      <c r="Q163" s="76"/>
      <c r="R163" s="76"/>
      <c r="S163" s="76"/>
      <c r="T163" s="77"/>
      <c r="AT163" s="14" t="s">
        <v>133</v>
      </c>
      <c r="AU163" s="14" t="s">
        <v>70</v>
      </c>
    </row>
    <row r="164" s="9" customFormat="1">
      <c r="B164" s="200"/>
      <c r="C164" s="201"/>
      <c r="D164" s="197" t="s">
        <v>135</v>
      </c>
      <c r="E164" s="202" t="s">
        <v>1</v>
      </c>
      <c r="F164" s="203" t="s">
        <v>283</v>
      </c>
      <c r="G164" s="201"/>
      <c r="H164" s="204">
        <v>1760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135</v>
      </c>
      <c r="AU164" s="210" t="s">
        <v>70</v>
      </c>
      <c r="AV164" s="9" t="s">
        <v>79</v>
      </c>
      <c r="AW164" s="9" t="s">
        <v>32</v>
      </c>
      <c r="AX164" s="9" t="s">
        <v>77</v>
      </c>
      <c r="AY164" s="210" t="s">
        <v>131</v>
      </c>
    </row>
    <row r="165" s="1" customFormat="1" ht="16.5" customHeight="1">
      <c r="B165" s="35"/>
      <c r="C165" s="185" t="s">
        <v>289</v>
      </c>
      <c r="D165" s="185" t="s">
        <v>125</v>
      </c>
      <c r="E165" s="186" t="s">
        <v>290</v>
      </c>
      <c r="F165" s="187" t="s">
        <v>291</v>
      </c>
      <c r="G165" s="188" t="s">
        <v>153</v>
      </c>
      <c r="H165" s="189">
        <v>0.55000000000000004</v>
      </c>
      <c r="I165" s="190"/>
      <c r="J165" s="191">
        <f>ROUND(I165*H165,2)</f>
        <v>0</v>
      </c>
      <c r="K165" s="187" t="s">
        <v>129</v>
      </c>
      <c r="L165" s="40"/>
      <c r="M165" s="192" t="s">
        <v>1</v>
      </c>
      <c r="N165" s="193" t="s">
        <v>41</v>
      </c>
      <c r="O165" s="76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AR165" s="14" t="s">
        <v>130</v>
      </c>
      <c r="AT165" s="14" t="s">
        <v>125</v>
      </c>
      <c r="AU165" s="14" t="s">
        <v>70</v>
      </c>
      <c r="AY165" s="14" t="s">
        <v>131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4" t="s">
        <v>77</v>
      </c>
      <c r="BK165" s="196">
        <f>ROUND(I165*H165,2)</f>
        <v>0</v>
      </c>
      <c r="BL165" s="14" t="s">
        <v>130</v>
      </c>
      <c r="BM165" s="14" t="s">
        <v>292</v>
      </c>
    </row>
    <row r="166" s="1" customFormat="1">
      <c r="B166" s="35"/>
      <c r="C166" s="36"/>
      <c r="D166" s="197" t="s">
        <v>133</v>
      </c>
      <c r="E166" s="36"/>
      <c r="F166" s="198" t="s">
        <v>293</v>
      </c>
      <c r="G166" s="36"/>
      <c r="H166" s="36"/>
      <c r="I166" s="140"/>
      <c r="J166" s="36"/>
      <c r="K166" s="36"/>
      <c r="L166" s="40"/>
      <c r="M166" s="199"/>
      <c r="N166" s="76"/>
      <c r="O166" s="76"/>
      <c r="P166" s="76"/>
      <c r="Q166" s="76"/>
      <c r="R166" s="76"/>
      <c r="S166" s="76"/>
      <c r="T166" s="77"/>
      <c r="AT166" s="14" t="s">
        <v>133</v>
      </c>
      <c r="AU166" s="14" t="s">
        <v>70</v>
      </c>
    </row>
    <row r="167" s="1" customFormat="1">
      <c r="B167" s="35"/>
      <c r="C167" s="36"/>
      <c r="D167" s="197" t="s">
        <v>255</v>
      </c>
      <c r="E167" s="36"/>
      <c r="F167" s="232" t="s">
        <v>294</v>
      </c>
      <c r="G167" s="36"/>
      <c r="H167" s="36"/>
      <c r="I167" s="140"/>
      <c r="J167" s="36"/>
      <c r="K167" s="36"/>
      <c r="L167" s="40"/>
      <c r="M167" s="199"/>
      <c r="N167" s="76"/>
      <c r="O167" s="76"/>
      <c r="P167" s="76"/>
      <c r="Q167" s="76"/>
      <c r="R167" s="76"/>
      <c r="S167" s="76"/>
      <c r="T167" s="77"/>
      <c r="AT167" s="14" t="s">
        <v>255</v>
      </c>
      <c r="AU167" s="14" t="s">
        <v>70</v>
      </c>
    </row>
    <row r="168" s="1" customFormat="1" ht="16.5" customHeight="1">
      <c r="B168" s="35"/>
      <c r="C168" s="185" t="s">
        <v>295</v>
      </c>
      <c r="D168" s="185" t="s">
        <v>125</v>
      </c>
      <c r="E168" s="186" t="s">
        <v>296</v>
      </c>
      <c r="F168" s="187" t="s">
        <v>297</v>
      </c>
      <c r="G168" s="188" t="s">
        <v>153</v>
      </c>
      <c r="H168" s="189">
        <v>2</v>
      </c>
      <c r="I168" s="190"/>
      <c r="J168" s="191">
        <f>ROUND(I168*H168,2)</f>
        <v>0</v>
      </c>
      <c r="K168" s="187" t="s">
        <v>129</v>
      </c>
      <c r="L168" s="40"/>
      <c r="M168" s="192" t="s">
        <v>1</v>
      </c>
      <c r="N168" s="193" t="s">
        <v>41</v>
      </c>
      <c r="O168" s="76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AR168" s="14" t="s">
        <v>130</v>
      </c>
      <c r="AT168" s="14" t="s">
        <v>125</v>
      </c>
      <c r="AU168" s="14" t="s">
        <v>70</v>
      </c>
      <c r="AY168" s="14" t="s">
        <v>131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4" t="s">
        <v>77</v>
      </c>
      <c r="BK168" s="196">
        <f>ROUND(I168*H168,2)</f>
        <v>0</v>
      </c>
      <c r="BL168" s="14" t="s">
        <v>130</v>
      </c>
      <c r="BM168" s="14" t="s">
        <v>298</v>
      </c>
    </row>
    <row r="169" s="1" customFormat="1">
      <c r="B169" s="35"/>
      <c r="C169" s="36"/>
      <c r="D169" s="197" t="s">
        <v>133</v>
      </c>
      <c r="E169" s="36"/>
      <c r="F169" s="198" t="s">
        <v>299</v>
      </c>
      <c r="G169" s="36"/>
      <c r="H169" s="36"/>
      <c r="I169" s="140"/>
      <c r="J169" s="36"/>
      <c r="K169" s="36"/>
      <c r="L169" s="40"/>
      <c r="M169" s="199"/>
      <c r="N169" s="76"/>
      <c r="O169" s="76"/>
      <c r="P169" s="76"/>
      <c r="Q169" s="76"/>
      <c r="R169" s="76"/>
      <c r="S169" s="76"/>
      <c r="T169" s="77"/>
      <c r="AT169" s="14" t="s">
        <v>133</v>
      </c>
      <c r="AU169" s="14" t="s">
        <v>70</v>
      </c>
    </row>
    <row r="170" s="1" customFormat="1" ht="16.5" customHeight="1">
      <c r="B170" s="35"/>
      <c r="C170" s="185" t="s">
        <v>300</v>
      </c>
      <c r="D170" s="185" t="s">
        <v>125</v>
      </c>
      <c r="E170" s="186" t="s">
        <v>301</v>
      </c>
      <c r="F170" s="187" t="s">
        <v>302</v>
      </c>
      <c r="G170" s="188" t="s">
        <v>140</v>
      </c>
      <c r="H170" s="189">
        <v>58.5</v>
      </c>
      <c r="I170" s="190"/>
      <c r="J170" s="191">
        <f>ROUND(I170*H170,2)</f>
        <v>0</v>
      </c>
      <c r="K170" s="187" t="s">
        <v>129</v>
      </c>
      <c r="L170" s="40"/>
      <c r="M170" s="192" t="s">
        <v>1</v>
      </c>
      <c r="N170" s="193" t="s">
        <v>41</v>
      </c>
      <c r="O170" s="76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AR170" s="14" t="s">
        <v>130</v>
      </c>
      <c r="AT170" s="14" t="s">
        <v>125</v>
      </c>
      <c r="AU170" s="14" t="s">
        <v>70</v>
      </c>
      <c r="AY170" s="14" t="s">
        <v>131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4" t="s">
        <v>77</v>
      </c>
      <c r="BK170" s="196">
        <f>ROUND(I170*H170,2)</f>
        <v>0</v>
      </c>
      <c r="BL170" s="14" t="s">
        <v>130</v>
      </c>
      <c r="BM170" s="14" t="s">
        <v>303</v>
      </c>
    </row>
    <row r="171" s="1" customFormat="1">
      <c r="B171" s="35"/>
      <c r="C171" s="36"/>
      <c r="D171" s="197" t="s">
        <v>133</v>
      </c>
      <c r="E171" s="36"/>
      <c r="F171" s="198" t="s">
        <v>304</v>
      </c>
      <c r="G171" s="36"/>
      <c r="H171" s="36"/>
      <c r="I171" s="140"/>
      <c r="J171" s="36"/>
      <c r="K171" s="36"/>
      <c r="L171" s="40"/>
      <c r="M171" s="199"/>
      <c r="N171" s="76"/>
      <c r="O171" s="76"/>
      <c r="P171" s="76"/>
      <c r="Q171" s="76"/>
      <c r="R171" s="76"/>
      <c r="S171" s="76"/>
      <c r="T171" s="77"/>
      <c r="AT171" s="14" t="s">
        <v>133</v>
      </c>
      <c r="AU171" s="14" t="s">
        <v>70</v>
      </c>
    </row>
    <row r="172" s="9" customFormat="1">
      <c r="B172" s="200"/>
      <c r="C172" s="201"/>
      <c r="D172" s="197" t="s">
        <v>135</v>
      </c>
      <c r="E172" s="202" t="s">
        <v>1</v>
      </c>
      <c r="F172" s="203" t="s">
        <v>305</v>
      </c>
      <c r="G172" s="201"/>
      <c r="H172" s="204">
        <v>58.5</v>
      </c>
      <c r="I172" s="205"/>
      <c r="J172" s="201"/>
      <c r="K172" s="201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135</v>
      </c>
      <c r="AU172" s="210" t="s">
        <v>70</v>
      </c>
      <c r="AV172" s="9" t="s">
        <v>79</v>
      </c>
      <c r="AW172" s="9" t="s">
        <v>32</v>
      </c>
      <c r="AX172" s="9" t="s">
        <v>77</v>
      </c>
      <c r="AY172" s="210" t="s">
        <v>131</v>
      </c>
    </row>
    <row r="173" s="1" customFormat="1" ht="16.5" customHeight="1">
      <c r="B173" s="35"/>
      <c r="C173" s="185" t="s">
        <v>306</v>
      </c>
      <c r="D173" s="185" t="s">
        <v>125</v>
      </c>
      <c r="E173" s="186" t="s">
        <v>172</v>
      </c>
      <c r="F173" s="187" t="s">
        <v>173</v>
      </c>
      <c r="G173" s="188" t="s">
        <v>140</v>
      </c>
      <c r="H173" s="189">
        <v>6</v>
      </c>
      <c r="I173" s="190"/>
      <c r="J173" s="191">
        <f>ROUND(I173*H173,2)</f>
        <v>0</v>
      </c>
      <c r="K173" s="187" t="s">
        <v>129</v>
      </c>
      <c r="L173" s="40"/>
      <c r="M173" s="192" t="s">
        <v>1</v>
      </c>
      <c r="N173" s="193" t="s">
        <v>41</v>
      </c>
      <c r="O173" s="76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AR173" s="14" t="s">
        <v>130</v>
      </c>
      <c r="AT173" s="14" t="s">
        <v>125</v>
      </c>
      <c r="AU173" s="14" t="s">
        <v>70</v>
      </c>
      <c r="AY173" s="14" t="s">
        <v>131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4" t="s">
        <v>77</v>
      </c>
      <c r="BK173" s="196">
        <f>ROUND(I173*H173,2)</f>
        <v>0</v>
      </c>
      <c r="BL173" s="14" t="s">
        <v>130</v>
      </c>
      <c r="BM173" s="14" t="s">
        <v>307</v>
      </c>
    </row>
    <row r="174" s="1" customFormat="1">
      <c r="B174" s="35"/>
      <c r="C174" s="36"/>
      <c r="D174" s="197" t="s">
        <v>133</v>
      </c>
      <c r="E174" s="36"/>
      <c r="F174" s="198" t="s">
        <v>175</v>
      </c>
      <c r="G174" s="36"/>
      <c r="H174" s="36"/>
      <c r="I174" s="140"/>
      <c r="J174" s="36"/>
      <c r="K174" s="36"/>
      <c r="L174" s="40"/>
      <c r="M174" s="199"/>
      <c r="N174" s="76"/>
      <c r="O174" s="76"/>
      <c r="P174" s="76"/>
      <c r="Q174" s="76"/>
      <c r="R174" s="76"/>
      <c r="S174" s="76"/>
      <c r="T174" s="77"/>
      <c r="AT174" s="14" t="s">
        <v>133</v>
      </c>
      <c r="AU174" s="14" t="s">
        <v>70</v>
      </c>
    </row>
    <row r="175" s="9" customFormat="1">
      <c r="B175" s="200"/>
      <c r="C175" s="201"/>
      <c r="D175" s="197" t="s">
        <v>135</v>
      </c>
      <c r="E175" s="202" t="s">
        <v>1</v>
      </c>
      <c r="F175" s="203" t="s">
        <v>308</v>
      </c>
      <c r="G175" s="201"/>
      <c r="H175" s="204">
        <v>6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135</v>
      </c>
      <c r="AU175" s="210" t="s">
        <v>70</v>
      </c>
      <c r="AV175" s="9" t="s">
        <v>79</v>
      </c>
      <c r="AW175" s="9" t="s">
        <v>32</v>
      </c>
      <c r="AX175" s="9" t="s">
        <v>77</v>
      </c>
      <c r="AY175" s="210" t="s">
        <v>131</v>
      </c>
    </row>
    <row r="176" s="1" customFormat="1" ht="16.5" customHeight="1">
      <c r="B176" s="35"/>
      <c r="C176" s="185" t="s">
        <v>309</v>
      </c>
      <c r="D176" s="185" t="s">
        <v>125</v>
      </c>
      <c r="E176" s="186" t="s">
        <v>310</v>
      </c>
      <c r="F176" s="187" t="s">
        <v>311</v>
      </c>
      <c r="G176" s="188" t="s">
        <v>213</v>
      </c>
      <c r="H176" s="189">
        <v>60</v>
      </c>
      <c r="I176" s="190"/>
      <c r="J176" s="191">
        <f>ROUND(I176*H176,2)</f>
        <v>0</v>
      </c>
      <c r="K176" s="187" t="s">
        <v>129</v>
      </c>
      <c r="L176" s="40"/>
      <c r="M176" s="192" t="s">
        <v>1</v>
      </c>
      <c r="N176" s="193" t="s">
        <v>41</v>
      </c>
      <c r="O176" s="76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AR176" s="14" t="s">
        <v>130</v>
      </c>
      <c r="AT176" s="14" t="s">
        <v>125</v>
      </c>
      <c r="AU176" s="14" t="s">
        <v>70</v>
      </c>
      <c r="AY176" s="14" t="s">
        <v>131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4" t="s">
        <v>77</v>
      </c>
      <c r="BK176" s="196">
        <f>ROUND(I176*H176,2)</f>
        <v>0</v>
      </c>
      <c r="BL176" s="14" t="s">
        <v>130</v>
      </c>
      <c r="BM176" s="14" t="s">
        <v>312</v>
      </c>
    </row>
    <row r="177" s="1" customFormat="1">
      <c r="B177" s="35"/>
      <c r="C177" s="36"/>
      <c r="D177" s="197" t="s">
        <v>133</v>
      </c>
      <c r="E177" s="36"/>
      <c r="F177" s="198" t="s">
        <v>313</v>
      </c>
      <c r="G177" s="36"/>
      <c r="H177" s="36"/>
      <c r="I177" s="140"/>
      <c r="J177" s="36"/>
      <c r="K177" s="36"/>
      <c r="L177" s="40"/>
      <c r="M177" s="199"/>
      <c r="N177" s="76"/>
      <c r="O177" s="76"/>
      <c r="P177" s="76"/>
      <c r="Q177" s="76"/>
      <c r="R177" s="76"/>
      <c r="S177" s="76"/>
      <c r="T177" s="77"/>
      <c r="AT177" s="14" t="s">
        <v>133</v>
      </c>
      <c r="AU177" s="14" t="s">
        <v>70</v>
      </c>
    </row>
    <row r="178" s="1" customFormat="1" ht="16.5" customHeight="1">
      <c r="B178" s="35"/>
      <c r="C178" s="185" t="s">
        <v>314</v>
      </c>
      <c r="D178" s="185" t="s">
        <v>125</v>
      </c>
      <c r="E178" s="186" t="s">
        <v>315</v>
      </c>
      <c r="F178" s="187" t="s">
        <v>316</v>
      </c>
      <c r="G178" s="188" t="s">
        <v>213</v>
      </c>
      <c r="H178" s="189">
        <v>65</v>
      </c>
      <c r="I178" s="190"/>
      <c r="J178" s="191">
        <f>ROUND(I178*H178,2)</f>
        <v>0</v>
      </c>
      <c r="K178" s="187" t="s">
        <v>129</v>
      </c>
      <c r="L178" s="40"/>
      <c r="M178" s="192" t="s">
        <v>1</v>
      </c>
      <c r="N178" s="193" t="s">
        <v>41</v>
      </c>
      <c r="O178" s="76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AR178" s="14" t="s">
        <v>130</v>
      </c>
      <c r="AT178" s="14" t="s">
        <v>125</v>
      </c>
      <c r="AU178" s="14" t="s">
        <v>70</v>
      </c>
      <c r="AY178" s="14" t="s">
        <v>131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4" t="s">
        <v>77</v>
      </c>
      <c r="BK178" s="196">
        <f>ROUND(I178*H178,2)</f>
        <v>0</v>
      </c>
      <c r="BL178" s="14" t="s">
        <v>130</v>
      </c>
      <c r="BM178" s="14" t="s">
        <v>317</v>
      </c>
    </row>
    <row r="179" s="1" customFormat="1">
      <c r="B179" s="35"/>
      <c r="C179" s="36"/>
      <c r="D179" s="197" t="s">
        <v>133</v>
      </c>
      <c r="E179" s="36"/>
      <c r="F179" s="198" t="s">
        <v>318</v>
      </c>
      <c r="G179" s="36"/>
      <c r="H179" s="36"/>
      <c r="I179" s="140"/>
      <c r="J179" s="36"/>
      <c r="K179" s="36"/>
      <c r="L179" s="40"/>
      <c r="M179" s="199"/>
      <c r="N179" s="76"/>
      <c r="O179" s="76"/>
      <c r="P179" s="76"/>
      <c r="Q179" s="76"/>
      <c r="R179" s="76"/>
      <c r="S179" s="76"/>
      <c r="T179" s="77"/>
      <c r="AT179" s="14" t="s">
        <v>133</v>
      </c>
      <c r="AU179" s="14" t="s">
        <v>70</v>
      </c>
    </row>
    <row r="180" s="1" customFormat="1" ht="16.5" customHeight="1">
      <c r="B180" s="35"/>
      <c r="C180" s="222" t="s">
        <v>319</v>
      </c>
      <c r="D180" s="222" t="s">
        <v>164</v>
      </c>
      <c r="E180" s="223" t="s">
        <v>320</v>
      </c>
      <c r="F180" s="224" t="s">
        <v>321</v>
      </c>
      <c r="G180" s="225" t="s">
        <v>140</v>
      </c>
      <c r="H180" s="226">
        <v>7</v>
      </c>
      <c r="I180" s="227"/>
      <c r="J180" s="228">
        <f>ROUND(I180*H180,2)</f>
        <v>0</v>
      </c>
      <c r="K180" s="224" t="s">
        <v>322</v>
      </c>
      <c r="L180" s="229"/>
      <c r="M180" s="230" t="s">
        <v>1</v>
      </c>
      <c r="N180" s="231" t="s">
        <v>41</v>
      </c>
      <c r="O180" s="76"/>
      <c r="P180" s="194">
        <f>O180*H180</f>
        <v>0</v>
      </c>
      <c r="Q180" s="194">
        <v>2429</v>
      </c>
      <c r="R180" s="194">
        <f>Q180*H180</f>
        <v>17003</v>
      </c>
      <c r="S180" s="194">
        <v>0</v>
      </c>
      <c r="T180" s="195">
        <f>S180*H180</f>
        <v>0</v>
      </c>
      <c r="AR180" s="14" t="s">
        <v>177</v>
      </c>
      <c r="AT180" s="14" t="s">
        <v>164</v>
      </c>
      <c r="AU180" s="14" t="s">
        <v>70</v>
      </c>
      <c r="AY180" s="14" t="s">
        <v>131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4" t="s">
        <v>77</v>
      </c>
      <c r="BK180" s="196">
        <f>ROUND(I180*H180,2)</f>
        <v>0</v>
      </c>
      <c r="BL180" s="14" t="s">
        <v>130</v>
      </c>
      <c r="BM180" s="14" t="s">
        <v>323</v>
      </c>
    </row>
    <row r="181" s="1" customFormat="1">
      <c r="B181" s="35"/>
      <c r="C181" s="36"/>
      <c r="D181" s="197" t="s">
        <v>133</v>
      </c>
      <c r="E181" s="36"/>
      <c r="F181" s="198" t="s">
        <v>321</v>
      </c>
      <c r="G181" s="36"/>
      <c r="H181" s="36"/>
      <c r="I181" s="140"/>
      <c r="J181" s="36"/>
      <c r="K181" s="36"/>
      <c r="L181" s="40"/>
      <c r="M181" s="199"/>
      <c r="N181" s="76"/>
      <c r="O181" s="76"/>
      <c r="P181" s="76"/>
      <c r="Q181" s="76"/>
      <c r="R181" s="76"/>
      <c r="S181" s="76"/>
      <c r="T181" s="77"/>
      <c r="AT181" s="14" t="s">
        <v>133</v>
      </c>
      <c r="AU181" s="14" t="s">
        <v>70</v>
      </c>
    </row>
    <row r="182" s="1" customFormat="1" ht="16.5" customHeight="1">
      <c r="B182" s="35"/>
      <c r="C182" s="222" t="s">
        <v>324</v>
      </c>
      <c r="D182" s="222" t="s">
        <v>164</v>
      </c>
      <c r="E182" s="223" t="s">
        <v>325</v>
      </c>
      <c r="F182" s="224" t="s">
        <v>326</v>
      </c>
      <c r="G182" s="225" t="s">
        <v>167</v>
      </c>
      <c r="H182" s="226">
        <v>30</v>
      </c>
      <c r="I182" s="227"/>
      <c r="J182" s="228">
        <f>ROUND(I182*H182,2)</f>
        <v>0</v>
      </c>
      <c r="K182" s="224" t="s">
        <v>129</v>
      </c>
      <c r="L182" s="229"/>
      <c r="M182" s="230" t="s">
        <v>1</v>
      </c>
      <c r="N182" s="231" t="s">
        <v>41</v>
      </c>
      <c r="O182" s="76"/>
      <c r="P182" s="194">
        <f>O182*H182</f>
        <v>0</v>
      </c>
      <c r="Q182" s="194">
        <v>1</v>
      </c>
      <c r="R182" s="194">
        <f>Q182*H182</f>
        <v>30</v>
      </c>
      <c r="S182" s="194">
        <v>0</v>
      </c>
      <c r="T182" s="195">
        <f>S182*H182</f>
        <v>0</v>
      </c>
      <c r="AR182" s="14" t="s">
        <v>177</v>
      </c>
      <c r="AT182" s="14" t="s">
        <v>164</v>
      </c>
      <c r="AU182" s="14" t="s">
        <v>70</v>
      </c>
      <c r="AY182" s="14" t="s">
        <v>131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4" t="s">
        <v>77</v>
      </c>
      <c r="BK182" s="196">
        <f>ROUND(I182*H182,2)</f>
        <v>0</v>
      </c>
      <c r="BL182" s="14" t="s">
        <v>130</v>
      </c>
      <c r="BM182" s="14" t="s">
        <v>327</v>
      </c>
    </row>
    <row r="183" s="1" customFormat="1">
      <c r="B183" s="35"/>
      <c r="C183" s="36"/>
      <c r="D183" s="197" t="s">
        <v>133</v>
      </c>
      <c r="E183" s="36"/>
      <c r="F183" s="198" t="s">
        <v>326</v>
      </c>
      <c r="G183" s="36"/>
      <c r="H183" s="36"/>
      <c r="I183" s="140"/>
      <c r="J183" s="36"/>
      <c r="K183" s="36"/>
      <c r="L183" s="40"/>
      <c r="M183" s="199"/>
      <c r="N183" s="76"/>
      <c r="O183" s="76"/>
      <c r="P183" s="76"/>
      <c r="Q183" s="76"/>
      <c r="R183" s="76"/>
      <c r="S183" s="76"/>
      <c r="T183" s="77"/>
      <c r="AT183" s="14" t="s">
        <v>133</v>
      </c>
      <c r="AU183" s="14" t="s">
        <v>70</v>
      </c>
    </row>
    <row r="184" s="1" customFormat="1" ht="16.5" customHeight="1">
      <c r="B184" s="35"/>
      <c r="C184" s="222" t="s">
        <v>328</v>
      </c>
      <c r="D184" s="222" t="s">
        <v>164</v>
      </c>
      <c r="E184" s="223" t="s">
        <v>329</v>
      </c>
      <c r="F184" s="224" t="s">
        <v>330</v>
      </c>
      <c r="G184" s="225" t="s">
        <v>167</v>
      </c>
      <c r="H184" s="226">
        <v>30</v>
      </c>
      <c r="I184" s="227"/>
      <c r="J184" s="228">
        <f>ROUND(I184*H184,2)</f>
        <v>0</v>
      </c>
      <c r="K184" s="224" t="s">
        <v>322</v>
      </c>
      <c r="L184" s="229"/>
      <c r="M184" s="230" t="s">
        <v>1</v>
      </c>
      <c r="N184" s="231" t="s">
        <v>41</v>
      </c>
      <c r="O184" s="76"/>
      <c r="P184" s="194">
        <f>O184*H184</f>
        <v>0</v>
      </c>
      <c r="Q184" s="194">
        <v>1000</v>
      </c>
      <c r="R184" s="194">
        <f>Q184*H184</f>
        <v>30000</v>
      </c>
      <c r="S184" s="194">
        <v>0</v>
      </c>
      <c r="T184" s="195">
        <f>S184*H184</f>
        <v>0</v>
      </c>
      <c r="AR184" s="14" t="s">
        <v>177</v>
      </c>
      <c r="AT184" s="14" t="s">
        <v>164</v>
      </c>
      <c r="AU184" s="14" t="s">
        <v>70</v>
      </c>
      <c r="AY184" s="14" t="s">
        <v>131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4" t="s">
        <v>77</v>
      </c>
      <c r="BK184" s="196">
        <f>ROUND(I184*H184,2)</f>
        <v>0</v>
      </c>
      <c r="BL184" s="14" t="s">
        <v>130</v>
      </c>
      <c r="BM184" s="14" t="s">
        <v>331</v>
      </c>
    </row>
    <row r="185" s="1" customFormat="1">
      <c r="B185" s="35"/>
      <c r="C185" s="36"/>
      <c r="D185" s="197" t="s">
        <v>133</v>
      </c>
      <c r="E185" s="36"/>
      <c r="F185" s="198" t="s">
        <v>330</v>
      </c>
      <c r="G185" s="36"/>
      <c r="H185" s="36"/>
      <c r="I185" s="140"/>
      <c r="J185" s="36"/>
      <c r="K185" s="36"/>
      <c r="L185" s="40"/>
      <c r="M185" s="199"/>
      <c r="N185" s="76"/>
      <c r="O185" s="76"/>
      <c r="P185" s="76"/>
      <c r="Q185" s="76"/>
      <c r="R185" s="76"/>
      <c r="S185" s="76"/>
      <c r="T185" s="77"/>
      <c r="AT185" s="14" t="s">
        <v>133</v>
      </c>
      <c r="AU185" s="14" t="s">
        <v>70</v>
      </c>
    </row>
    <row r="186" s="1" customFormat="1" ht="16.5" customHeight="1">
      <c r="B186" s="35"/>
      <c r="C186" s="185" t="s">
        <v>332</v>
      </c>
      <c r="D186" s="185" t="s">
        <v>125</v>
      </c>
      <c r="E186" s="186" t="s">
        <v>333</v>
      </c>
      <c r="F186" s="187" t="s">
        <v>334</v>
      </c>
      <c r="G186" s="188" t="s">
        <v>224</v>
      </c>
      <c r="H186" s="189">
        <v>18</v>
      </c>
      <c r="I186" s="190"/>
      <c r="J186" s="191">
        <f>ROUND(I186*H186,2)</f>
        <v>0</v>
      </c>
      <c r="K186" s="187" t="s">
        <v>129</v>
      </c>
      <c r="L186" s="40"/>
      <c r="M186" s="192" t="s">
        <v>1</v>
      </c>
      <c r="N186" s="193" t="s">
        <v>41</v>
      </c>
      <c r="O186" s="76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AR186" s="14" t="s">
        <v>130</v>
      </c>
      <c r="AT186" s="14" t="s">
        <v>125</v>
      </c>
      <c r="AU186" s="14" t="s">
        <v>70</v>
      </c>
      <c r="AY186" s="14" t="s">
        <v>131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4" t="s">
        <v>77</v>
      </c>
      <c r="BK186" s="196">
        <f>ROUND(I186*H186,2)</f>
        <v>0</v>
      </c>
      <c r="BL186" s="14" t="s">
        <v>130</v>
      </c>
      <c r="BM186" s="14" t="s">
        <v>335</v>
      </c>
    </row>
    <row r="187" s="1" customFormat="1">
      <c r="B187" s="35"/>
      <c r="C187" s="36"/>
      <c r="D187" s="197" t="s">
        <v>133</v>
      </c>
      <c r="E187" s="36"/>
      <c r="F187" s="198" t="s">
        <v>336</v>
      </c>
      <c r="G187" s="36"/>
      <c r="H187" s="36"/>
      <c r="I187" s="140"/>
      <c r="J187" s="36"/>
      <c r="K187" s="36"/>
      <c r="L187" s="40"/>
      <c r="M187" s="199"/>
      <c r="N187" s="76"/>
      <c r="O187" s="76"/>
      <c r="P187" s="76"/>
      <c r="Q187" s="76"/>
      <c r="R187" s="76"/>
      <c r="S187" s="76"/>
      <c r="T187" s="77"/>
      <c r="AT187" s="14" t="s">
        <v>133</v>
      </c>
      <c r="AU187" s="14" t="s">
        <v>70</v>
      </c>
    </row>
    <row r="188" s="1" customFormat="1">
      <c r="B188" s="35"/>
      <c r="C188" s="36"/>
      <c r="D188" s="197" t="s">
        <v>255</v>
      </c>
      <c r="E188" s="36"/>
      <c r="F188" s="232" t="s">
        <v>337</v>
      </c>
      <c r="G188" s="36"/>
      <c r="H188" s="36"/>
      <c r="I188" s="140"/>
      <c r="J188" s="36"/>
      <c r="K188" s="36"/>
      <c r="L188" s="40"/>
      <c r="M188" s="199"/>
      <c r="N188" s="76"/>
      <c r="O188" s="76"/>
      <c r="P188" s="76"/>
      <c r="Q188" s="76"/>
      <c r="R188" s="76"/>
      <c r="S188" s="76"/>
      <c r="T188" s="77"/>
      <c r="AT188" s="14" t="s">
        <v>255</v>
      </c>
      <c r="AU188" s="14" t="s">
        <v>70</v>
      </c>
    </row>
    <row r="189" s="1" customFormat="1" ht="16.5" customHeight="1">
      <c r="B189" s="35"/>
      <c r="C189" s="222" t="s">
        <v>338</v>
      </c>
      <c r="D189" s="222" t="s">
        <v>164</v>
      </c>
      <c r="E189" s="223" t="s">
        <v>339</v>
      </c>
      <c r="F189" s="224" t="s">
        <v>340</v>
      </c>
      <c r="G189" s="225" t="s">
        <v>224</v>
      </c>
      <c r="H189" s="226">
        <v>18</v>
      </c>
      <c r="I189" s="227"/>
      <c r="J189" s="228">
        <f>ROUND(I189*H189,2)</f>
        <v>0</v>
      </c>
      <c r="K189" s="224" t="s">
        <v>129</v>
      </c>
      <c r="L189" s="229"/>
      <c r="M189" s="230" t="s">
        <v>1</v>
      </c>
      <c r="N189" s="231" t="s">
        <v>41</v>
      </c>
      <c r="O189" s="76"/>
      <c r="P189" s="194">
        <f>O189*H189</f>
        <v>0</v>
      </c>
      <c r="Q189" s="194">
        <v>0.17000000000000001</v>
      </c>
      <c r="R189" s="194">
        <f>Q189*H189</f>
        <v>3.0600000000000001</v>
      </c>
      <c r="S189" s="194">
        <v>0</v>
      </c>
      <c r="T189" s="195">
        <f>S189*H189</f>
        <v>0</v>
      </c>
      <c r="AR189" s="14" t="s">
        <v>177</v>
      </c>
      <c r="AT189" s="14" t="s">
        <v>164</v>
      </c>
      <c r="AU189" s="14" t="s">
        <v>70</v>
      </c>
      <c r="AY189" s="14" t="s">
        <v>131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4" t="s">
        <v>77</v>
      </c>
      <c r="BK189" s="196">
        <f>ROUND(I189*H189,2)</f>
        <v>0</v>
      </c>
      <c r="BL189" s="14" t="s">
        <v>130</v>
      </c>
      <c r="BM189" s="14" t="s">
        <v>341</v>
      </c>
    </row>
    <row r="190" s="1" customFormat="1">
      <c r="B190" s="35"/>
      <c r="C190" s="36"/>
      <c r="D190" s="197" t="s">
        <v>133</v>
      </c>
      <c r="E190" s="36"/>
      <c r="F190" s="198" t="s">
        <v>340</v>
      </c>
      <c r="G190" s="36"/>
      <c r="H190" s="36"/>
      <c r="I190" s="140"/>
      <c r="J190" s="36"/>
      <c r="K190" s="36"/>
      <c r="L190" s="40"/>
      <c r="M190" s="199"/>
      <c r="N190" s="76"/>
      <c r="O190" s="76"/>
      <c r="P190" s="76"/>
      <c r="Q190" s="76"/>
      <c r="R190" s="76"/>
      <c r="S190" s="76"/>
      <c r="T190" s="77"/>
      <c r="AT190" s="14" t="s">
        <v>133</v>
      </c>
      <c r="AU190" s="14" t="s">
        <v>70</v>
      </c>
    </row>
    <row r="191" s="1" customFormat="1" ht="16.5" customHeight="1">
      <c r="B191" s="35"/>
      <c r="C191" s="185" t="s">
        <v>342</v>
      </c>
      <c r="D191" s="185" t="s">
        <v>125</v>
      </c>
      <c r="E191" s="186" t="s">
        <v>343</v>
      </c>
      <c r="F191" s="187" t="s">
        <v>344</v>
      </c>
      <c r="G191" s="188" t="s">
        <v>224</v>
      </c>
      <c r="H191" s="189">
        <v>2</v>
      </c>
      <c r="I191" s="190"/>
      <c r="J191" s="191">
        <f>ROUND(I191*H191,2)</f>
        <v>0</v>
      </c>
      <c r="K191" s="187" t="s">
        <v>129</v>
      </c>
      <c r="L191" s="40"/>
      <c r="M191" s="192" t="s">
        <v>1</v>
      </c>
      <c r="N191" s="193" t="s">
        <v>41</v>
      </c>
      <c r="O191" s="76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AR191" s="14" t="s">
        <v>130</v>
      </c>
      <c r="AT191" s="14" t="s">
        <v>125</v>
      </c>
      <c r="AU191" s="14" t="s">
        <v>70</v>
      </c>
      <c r="AY191" s="14" t="s">
        <v>131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4" t="s">
        <v>77</v>
      </c>
      <c r="BK191" s="196">
        <f>ROUND(I191*H191,2)</f>
        <v>0</v>
      </c>
      <c r="BL191" s="14" t="s">
        <v>130</v>
      </c>
      <c r="BM191" s="14" t="s">
        <v>345</v>
      </c>
    </row>
    <row r="192" s="1" customFormat="1">
      <c r="B192" s="35"/>
      <c r="C192" s="36"/>
      <c r="D192" s="197" t="s">
        <v>133</v>
      </c>
      <c r="E192" s="36"/>
      <c r="F192" s="198" t="s">
        <v>346</v>
      </c>
      <c r="G192" s="36"/>
      <c r="H192" s="36"/>
      <c r="I192" s="140"/>
      <c r="J192" s="36"/>
      <c r="K192" s="36"/>
      <c r="L192" s="40"/>
      <c r="M192" s="199"/>
      <c r="N192" s="76"/>
      <c r="O192" s="76"/>
      <c r="P192" s="76"/>
      <c r="Q192" s="76"/>
      <c r="R192" s="76"/>
      <c r="S192" s="76"/>
      <c r="T192" s="77"/>
      <c r="AT192" s="14" t="s">
        <v>133</v>
      </c>
      <c r="AU192" s="14" t="s">
        <v>70</v>
      </c>
    </row>
    <row r="193" s="1" customFormat="1" ht="16.5" customHeight="1">
      <c r="B193" s="35"/>
      <c r="C193" s="185" t="s">
        <v>347</v>
      </c>
      <c r="D193" s="185" t="s">
        <v>125</v>
      </c>
      <c r="E193" s="186" t="s">
        <v>348</v>
      </c>
      <c r="F193" s="187" t="s">
        <v>349</v>
      </c>
      <c r="G193" s="188" t="s">
        <v>224</v>
      </c>
      <c r="H193" s="189">
        <v>2</v>
      </c>
      <c r="I193" s="190"/>
      <c r="J193" s="191">
        <f>ROUND(I193*H193,2)</f>
        <v>0</v>
      </c>
      <c r="K193" s="187" t="s">
        <v>129</v>
      </c>
      <c r="L193" s="40"/>
      <c r="M193" s="192" t="s">
        <v>1</v>
      </c>
      <c r="N193" s="193" t="s">
        <v>41</v>
      </c>
      <c r="O193" s="76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AR193" s="14" t="s">
        <v>130</v>
      </c>
      <c r="AT193" s="14" t="s">
        <v>125</v>
      </c>
      <c r="AU193" s="14" t="s">
        <v>70</v>
      </c>
      <c r="AY193" s="14" t="s">
        <v>131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4" t="s">
        <v>77</v>
      </c>
      <c r="BK193" s="196">
        <f>ROUND(I193*H193,2)</f>
        <v>0</v>
      </c>
      <c r="BL193" s="14" t="s">
        <v>130</v>
      </c>
      <c r="BM193" s="14" t="s">
        <v>350</v>
      </c>
    </row>
    <row r="194" s="1" customFormat="1">
      <c r="B194" s="35"/>
      <c r="C194" s="36"/>
      <c r="D194" s="197" t="s">
        <v>133</v>
      </c>
      <c r="E194" s="36"/>
      <c r="F194" s="198" t="s">
        <v>351</v>
      </c>
      <c r="G194" s="36"/>
      <c r="H194" s="36"/>
      <c r="I194" s="140"/>
      <c r="J194" s="36"/>
      <c r="K194" s="36"/>
      <c r="L194" s="40"/>
      <c r="M194" s="199"/>
      <c r="N194" s="76"/>
      <c r="O194" s="76"/>
      <c r="P194" s="76"/>
      <c r="Q194" s="76"/>
      <c r="R194" s="76"/>
      <c r="S194" s="76"/>
      <c r="T194" s="77"/>
      <c r="AT194" s="14" t="s">
        <v>133</v>
      </c>
      <c r="AU194" s="14" t="s">
        <v>70</v>
      </c>
    </row>
    <row r="195" s="1" customFormat="1" ht="16.5" customHeight="1">
      <c r="B195" s="35"/>
      <c r="C195" s="222" t="s">
        <v>352</v>
      </c>
      <c r="D195" s="222" t="s">
        <v>164</v>
      </c>
      <c r="E195" s="223" t="s">
        <v>353</v>
      </c>
      <c r="F195" s="224" t="s">
        <v>354</v>
      </c>
      <c r="G195" s="225" t="s">
        <v>224</v>
      </c>
      <c r="H195" s="226">
        <v>2</v>
      </c>
      <c r="I195" s="227"/>
      <c r="J195" s="228">
        <f>ROUND(I195*H195,2)</f>
        <v>0</v>
      </c>
      <c r="K195" s="224" t="s">
        <v>129</v>
      </c>
      <c r="L195" s="229"/>
      <c r="M195" s="230" t="s">
        <v>1</v>
      </c>
      <c r="N195" s="231" t="s">
        <v>41</v>
      </c>
      <c r="O195" s="76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AR195" s="14" t="s">
        <v>177</v>
      </c>
      <c r="AT195" s="14" t="s">
        <v>164</v>
      </c>
      <c r="AU195" s="14" t="s">
        <v>70</v>
      </c>
      <c r="AY195" s="14" t="s">
        <v>131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4" t="s">
        <v>77</v>
      </c>
      <c r="BK195" s="196">
        <f>ROUND(I195*H195,2)</f>
        <v>0</v>
      </c>
      <c r="BL195" s="14" t="s">
        <v>130</v>
      </c>
      <c r="BM195" s="14" t="s">
        <v>355</v>
      </c>
    </row>
    <row r="196" s="1" customFormat="1">
      <c r="B196" s="35"/>
      <c r="C196" s="36"/>
      <c r="D196" s="197" t="s">
        <v>133</v>
      </c>
      <c r="E196" s="36"/>
      <c r="F196" s="198" t="s">
        <v>354</v>
      </c>
      <c r="G196" s="36"/>
      <c r="H196" s="36"/>
      <c r="I196" s="140"/>
      <c r="J196" s="36"/>
      <c r="K196" s="36"/>
      <c r="L196" s="40"/>
      <c r="M196" s="199"/>
      <c r="N196" s="76"/>
      <c r="O196" s="76"/>
      <c r="P196" s="76"/>
      <c r="Q196" s="76"/>
      <c r="R196" s="76"/>
      <c r="S196" s="76"/>
      <c r="T196" s="77"/>
      <c r="AT196" s="14" t="s">
        <v>133</v>
      </c>
      <c r="AU196" s="14" t="s">
        <v>70</v>
      </c>
    </row>
    <row r="197" s="1" customFormat="1" ht="16.5" customHeight="1">
      <c r="B197" s="35"/>
      <c r="C197" s="222" t="s">
        <v>356</v>
      </c>
      <c r="D197" s="222" t="s">
        <v>164</v>
      </c>
      <c r="E197" s="223" t="s">
        <v>357</v>
      </c>
      <c r="F197" s="224" t="s">
        <v>358</v>
      </c>
      <c r="G197" s="225" t="s">
        <v>224</v>
      </c>
      <c r="H197" s="226">
        <v>2</v>
      </c>
      <c r="I197" s="227"/>
      <c r="J197" s="228">
        <f>ROUND(I197*H197,2)</f>
        <v>0</v>
      </c>
      <c r="K197" s="224" t="s">
        <v>129</v>
      </c>
      <c r="L197" s="229"/>
      <c r="M197" s="230" t="s">
        <v>1</v>
      </c>
      <c r="N197" s="231" t="s">
        <v>41</v>
      </c>
      <c r="O197" s="76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AR197" s="14" t="s">
        <v>177</v>
      </c>
      <c r="AT197" s="14" t="s">
        <v>164</v>
      </c>
      <c r="AU197" s="14" t="s">
        <v>70</v>
      </c>
      <c r="AY197" s="14" t="s">
        <v>131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4" t="s">
        <v>77</v>
      </c>
      <c r="BK197" s="196">
        <f>ROUND(I197*H197,2)</f>
        <v>0</v>
      </c>
      <c r="BL197" s="14" t="s">
        <v>130</v>
      </c>
      <c r="BM197" s="14" t="s">
        <v>359</v>
      </c>
    </row>
    <row r="198" s="1" customFormat="1">
      <c r="B198" s="35"/>
      <c r="C198" s="36"/>
      <c r="D198" s="197" t="s">
        <v>133</v>
      </c>
      <c r="E198" s="36"/>
      <c r="F198" s="198" t="s">
        <v>358</v>
      </c>
      <c r="G198" s="36"/>
      <c r="H198" s="36"/>
      <c r="I198" s="140"/>
      <c r="J198" s="36"/>
      <c r="K198" s="36"/>
      <c r="L198" s="40"/>
      <c r="M198" s="199"/>
      <c r="N198" s="76"/>
      <c r="O198" s="76"/>
      <c r="P198" s="76"/>
      <c r="Q198" s="76"/>
      <c r="R198" s="76"/>
      <c r="S198" s="76"/>
      <c r="T198" s="77"/>
      <c r="AT198" s="14" t="s">
        <v>133</v>
      </c>
      <c r="AU198" s="14" t="s">
        <v>70</v>
      </c>
    </row>
    <row r="199" s="1" customFormat="1" ht="16.5" customHeight="1">
      <c r="B199" s="35"/>
      <c r="C199" s="222" t="s">
        <v>360</v>
      </c>
      <c r="D199" s="222" t="s">
        <v>164</v>
      </c>
      <c r="E199" s="223" t="s">
        <v>361</v>
      </c>
      <c r="F199" s="224" t="s">
        <v>362</v>
      </c>
      <c r="G199" s="225" t="s">
        <v>224</v>
      </c>
      <c r="H199" s="226">
        <v>6</v>
      </c>
      <c r="I199" s="227"/>
      <c r="J199" s="228">
        <f>ROUND(I199*H199,2)</f>
        <v>0</v>
      </c>
      <c r="K199" s="224" t="s">
        <v>129</v>
      </c>
      <c r="L199" s="229"/>
      <c r="M199" s="230" t="s">
        <v>1</v>
      </c>
      <c r="N199" s="231" t="s">
        <v>41</v>
      </c>
      <c r="O199" s="76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AR199" s="14" t="s">
        <v>177</v>
      </c>
      <c r="AT199" s="14" t="s">
        <v>164</v>
      </c>
      <c r="AU199" s="14" t="s">
        <v>70</v>
      </c>
      <c r="AY199" s="14" t="s">
        <v>131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4" t="s">
        <v>77</v>
      </c>
      <c r="BK199" s="196">
        <f>ROUND(I199*H199,2)</f>
        <v>0</v>
      </c>
      <c r="BL199" s="14" t="s">
        <v>130</v>
      </c>
      <c r="BM199" s="14" t="s">
        <v>363</v>
      </c>
    </row>
    <row r="200" s="1" customFormat="1">
      <c r="B200" s="35"/>
      <c r="C200" s="36"/>
      <c r="D200" s="197" t="s">
        <v>133</v>
      </c>
      <c r="E200" s="36"/>
      <c r="F200" s="198" t="s">
        <v>362</v>
      </c>
      <c r="G200" s="36"/>
      <c r="H200" s="36"/>
      <c r="I200" s="140"/>
      <c r="J200" s="36"/>
      <c r="K200" s="36"/>
      <c r="L200" s="40"/>
      <c r="M200" s="199"/>
      <c r="N200" s="76"/>
      <c r="O200" s="76"/>
      <c r="P200" s="76"/>
      <c r="Q200" s="76"/>
      <c r="R200" s="76"/>
      <c r="S200" s="76"/>
      <c r="T200" s="77"/>
      <c r="AT200" s="14" t="s">
        <v>133</v>
      </c>
      <c r="AU200" s="14" t="s">
        <v>70</v>
      </c>
    </row>
    <row r="201" s="1" customFormat="1" ht="16.5" customHeight="1">
      <c r="B201" s="35"/>
      <c r="C201" s="222" t="s">
        <v>364</v>
      </c>
      <c r="D201" s="222" t="s">
        <v>164</v>
      </c>
      <c r="E201" s="223" t="s">
        <v>365</v>
      </c>
      <c r="F201" s="224" t="s">
        <v>366</v>
      </c>
      <c r="G201" s="225" t="s">
        <v>224</v>
      </c>
      <c r="H201" s="226">
        <v>6</v>
      </c>
      <c r="I201" s="227"/>
      <c r="J201" s="228">
        <f>ROUND(I201*H201,2)</f>
        <v>0</v>
      </c>
      <c r="K201" s="224" t="s">
        <v>129</v>
      </c>
      <c r="L201" s="229"/>
      <c r="M201" s="230" t="s">
        <v>1</v>
      </c>
      <c r="N201" s="231" t="s">
        <v>41</v>
      </c>
      <c r="O201" s="76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AR201" s="14" t="s">
        <v>177</v>
      </c>
      <c r="AT201" s="14" t="s">
        <v>164</v>
      </c>
      <c r="AU201" s="14" t="s">
        <v>70</v>
      </c>
      <c r="AY201" s="14" t="s">
        <v>131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4" t="s">
        <v>77</v>
      </c>
      <c r="BK201" s="196">
        <f>ROUND(I201*H201,2)</f>
        <v>0</v>
      </c>
      <c r="BL201" s="14" t="s">
        <v>130</v>
      </c>
      <c r="BM201" s="14" t="s">
        <v>367</v>
      </c>
    </row>
    <row r="202" s="1" customFormat="1">
      <c r="B202" s="35"/>
      <c r="C202" s="36"/>
      <c r="D202" s="197" t="s">
        <v>133</v>
      </c>
      <c r="E202" s="36"/>
      <c r="F202" s="198" t="s">
        <v>366</v>
      </c>
      <c r="G202" s="36"/>
      <c r="H202" s="36"/>
      <c r="I202" s="140"/>
      <c r="J202" s="36"/>
      <c r="K202" s="36"/>
      <c r="L202" s="40"/>
      <c r="M202" s="199"/>
      <c r="N202" s="76"/>
      <c r="O202" s="76"/>
      <c r="P202" s="76"/>
      <c r="Q202" s="76"/>
      <c r="R202" s="76"/>
      <c r="S202" s="76"/>
      <c r="T202" s="77"/>
      <c r="AT202" s="14" t="s">
        <v>133</v>
      </c>
      <c r="AU202" s="14" t="s">
        <v>70</v>
      </c>
    </row>
    <row r="203" s="1" customFormat="1" ht="16.5" customHeight="1">
      <c r="B203" s="35"/>
      <c r="C203" s="222" t="s">
        <v>368</v>
      </c>
      <c r="D203" s="222" t="s">
        <v>164</v>
      </c>
      <c r="E203" s="223" t="s">
        <v>369</v>
      </c>
      <c r="F203" s="224" t="s">
        <v>370</v>
      </c>
      <c r="G203" s="225" t="s">
        <v>224</v>
      </c>
      <c r="H203" s="226">
        <v>6</v>
      </c>
      <c r="I203" s="227"/>
      <c r="J203" s="228">
        <f>ROUND(I203*H203,2)</f>
        <v>0</v>
      </c>
      <c r="K203" s="224" t="s">
        <v>129</v>
      </c>
      <c r="L203" s="229"/>
      <c r="M203" s="230" t="s">
        <v>1</v>
      </c>
      <c r="N203" s="231" t="s">
        <v>41</v>
      </c>
      <c r="O203" s="76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AR203" s="14" t="s">
        <v>177</v>
      </c>
      <c r="AT203" s="14" t="s">
        <v>164</v>
      </c>
      <c r="AU203" s="14" t="s">
        <v>70</v>
      </c>
      <c r="AY203" s="14" t="s">
        <v>131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4" t="s">
        <v>77</v>
      </c>
      <c r="BK203" s="196">
        <f>ROUND(I203*H203,2)</f>
        <v>0</v>
      </c>
      <c r="BL203" s="14" t="s">
        <v>130</v>
      </c>
      <c r="BM203" s="14" t="s">
        <v>371</v>
      </c>
    </row>
    <row r="204" s="1" customFormat="1">
      <c r="B204" s="35"/>
      <c r="C204" s="36"/>
      <c r="D204" s="197" t="s">
        <v>133</v>
      </c>
      <c r="E204" s="36"/>
      <c r="F204" s="198" t="s">
        <v>370</v>
      </c>
      <c r="G204" s="36"/>
      <c r="H204" s="36"/>
      <c r="I204" s="140"/>
      <c r="J204" s="36"/>
      <c r="K204" s="36"/>
      <c r="L204" s="40"/>
      <c r="M204" s="199"/>
      <c r="N204" s="76"/>
      <c r="O204" s="76"/>
      <c r="P204" s="76"/>
      <c r="Q204" s="76"/>
      <c r="R204" s="76"/>
      <c r="S204" s="76"/>
      <c r="T204" s="77"/>
      <c r="AT204" s="14" t="s">
        <v>133</v>
      </c>
      <c r="AU204" s="14" t="s">
        <v>70</v>
      </c>
    </row>
    <row r="205" s="1" customFormat="1" ht="16.5" customHeight="1">
      <c r="B205" s="35"/>
      <c r="C205" s="185" t="s">
        <v>372</v>
      </c>
      <c r="D205" s="185" t="s">
        <v>125</v>
      </c>
      <c r="E205" s="186" t="s">
        <v>373</v>
      </c>
      <c r="F205" s="187" t="s">
        <v>374</v>
      </c>
      <c r="G205" s="188" t="s">
        <v>167</v>
      </c>
      <c r="H205" s="189">
        <v>6.7999999999999998</v>
      </c>
      <c r="I205" s="190"/>
      <c r="J205" s="191">
        <f>ROUND(I205*H205,2)</f>
        <v>0</v>
      </c>
      <c r="K205" s="187" t="s">
        <v>129</v>
      </c>
      <c r="L205" s="40"/>
      <c r="M205" s="192" t="s">
        <v>1</v>
      </c>
      <c r="N205" s="193" t="s">
        <v>41</v>
      </c>
      <c r="O205" s="76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AR205" s="14" t="s">
        <v>130</v>
      </c>
      <c r="AT205" s="14" t="s">
        <v>125</v>
      </c>
      <c r="AU205" s="14" t="s">
        <v>70</v>
      </c>
      <c r="AY205" s="14" t="s">
        <v>131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4" t="s">
        <v>77</v>
      </c>
      <c r="BK205" s="196">
        <f>ROUND(I205*H205,2)</f>
        <v>0</v>
      </c>
      <c r="BL205" s="14" t="s">
        <v>130</v>
      </c>
      <c r="BM205" s="14" t="s">
        <v>375</v>
      </c>
    </row>
    <row r="206" s="1" customFormat="1">
      <c r="B206" s="35"/>
      <c r="C206" s="36"/>
      <c r="D206" s="197" t="s">
        <v>133</v>
      </c>
      <c r="E206" s="36"/>
      <c r="F206" s="198" t="s">
        <v>376</v>
      </c>
      <c r="G206" s="36"/>
      <c r="H206" s="36"/>
      <c r="I206" s="140"/>
      <c r="J206" s="36"/>
      <c r="K206" s="36"/>
      <c r="L206" s="40"/>
      <c r="M206" s="199"/>
      <c r="N206" s="76"/>
      <c r="O206" s="76"/>
      <c r="P206" s="76"/>
      <c r="Q206" s="76"/>
      <c r="R206" s="76"/>
      <c r="S206" s="76"/>
      <c r="T206" s="77"/>
      <c r="AT206" s="14" t="s">
        <v>133</v>
      </c>
      <c r="AU206" s="14" t="s">
        <v>70</v>
      </c>
    </row>
    <row r="207" s="9" customFormat="1">
      <c r="B207" s="200"/>
      <c r="C207" s="201"/>
      <c r="D207" s="197" t="s">
        <v>135</v>
      </c>
      <c r="E207" s="202" t="s">
        <v>1</v>
      </c>
      <c r="F207" s="203" t="s">
        <v>377</v>
      </c>
      <c r="G207" s="201"/>
      <c r="H207" s="204">
        <v>6.7999999999999998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135</v>
      </c>
      <c r="AU207" s="210" t="s">
        <v>70</v>
      </c>
      <c r="AV207" s="9" t="s">
        <v>79</v>
      </c>
      <c r="AW207" s="9" t="s">
        <v>32</v>
      </c>
      <c r="AX207" s="9" t="s">
        <v>77</v>
      </c>
      <c r="AY207" s="210" t="s">
        <v>131</v>
      </c>
    </row>
    <row r="208" s="1" customFormat="1" ht="16.5" customHeight="1">
      <c r="B208" s="35"/>
      <c r="C208" s="185" t="s">
        <v>378</v>
      </c>
      <c r="D208" s="185" t="s">
        <v>125</v>
      </c>
      <c r="E208" s="186" t="s">
        <v>379</v>
      </c>
      <c r="F208" s="187" t="s">
        <v>380</v>
      </c>
      <c r="G208" s="188" t="s">
        <v>167</v>
      </c>
      <c r="H208" s="189">
        <v>12.51</v>
      </c>
      <c r="I208" s="190"/>
      <c r="J208" s="191">
        <f>ROUND(I208*H208,2)</f>
        <v>0</v>
      </c>
      <c r="K208" s="187" t="s">
        <v>129</v>
      </c>
      <c r="L208" s="40"/>
      <c r="M208" s="192" t="s">
        <v>1</v>
      </c>
      <c r="N208" s="193" t="s">
        <v>41</v>
      </c>
      <c r="O208" s="76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AR208" s="14" t="s">
        <v>381</v>
      </c>
      <c r="AT208" s="14" t="s">
        <v>125</v>
      </c>
      <c r="AU208" s="14" t="s">
        <v>70</v>
      </c>
      <c r="AY208" s="14" t="s">
        <v>131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4" t="s">
        <v>77</v>
      </c>
      <c r="BK208" s="196">
        <f>ROUND(I208*H208,2)</f>
        <v>0</v>
      </c>
      <c r="BL208" s="14" t="s">
        <v>381</v>
      </c>
      <c r="BM208" s="14" t="s">
        <v>382</v>
      </c>
    </row>
    <row r="209" s="1" customFormat="1">
      <c r="B209" s="35"/>
      <c r="C209" s="36"/>
      <c r="D209" s="197" t="s">
        <v>133</v>
      </c>
      <c r="E209" s="36"/>
      <c r="F209" s="198" t="s">
        <v>383</v>
      </c>
      <c r="G209" s="36"/>
      <c r="H209" s="36"/>
      <c r="I209" s="140"/>
      <c r="J209" s="36"/>
      <c r="K209" s="36"/>
      <c r="L209" s="40"/>
      <c r="M209" s="199"/>
      <c r="N209" s="76"/>
      <c r="O209" s="76"/>
      <c r="P209" s="76"/>
      <c r="Q209" s="76"/>
      <c r="R209" s="76"/>
      <c r="S209" s="76"/>
      <c r="T209" s="77"/>
      <c r="AT209" s="14" t="s">
        <v>133</v>
      </c>
      <c r="AU209" s="14" t="s">
        <v>70</v>
      </c>
    </row>
    <row r="210" s="9" customFormat="1">
      <c r="B210" s="200"/>
      <c r="C210" s="201"/>
      <c r="D210" s="197" t="s">
        <v>135</v>
      </c>
      <c r="E210" s="202" t="s">
        <v>1</v>
      </c>
      <c r="F210" s="203" t="s">
        <v>384</v>
      </c>
      <c r="G210" s="201"/>
      <c r="H210" s="204">
        <v>12.51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135</v>
      </c>
      <c r="AU210" s="210" t="s">
        <v>70</v>
      </c>
      <c r="AV210" s="9" t="s">
        <v>79</v>
      </c>
      <c r="AW210" s="9" t="s">
        <v>32</v>
      </c>
      <c r="AX210" s="9" t="s">
        <v>77</v>
      </c>
      <c r="AY210" s="210" t="s">
        <v>131</v>
      </c>
    </row>
    <row r="211" s="1" customFormat="1" ht="16.5" customHeight="1">
      <c r="B211" s="35"/>
      <c r="C211" s="185" t="s">
        <v>385</v>
      </c>
      <c r="D211" s="185" t="s">
        <v>125</v>
      </c>
      <c r="E211" s="186" t="s">
        <v>386</v>
      </c>
      <c r="F211" s="187" t="s">
        <v>387</v>
      </c>
      <c r="G211" s="188" t="s">
        <v>167</v>
      </c>
      <c r="H211" s="189">
        <v>1915.29</v>
      </c>
      <c r="I211" s="190"/>
      <c r="J211" s="191">
        <f>ROUND(I211*H211,2)</f>
        <v>0</v>
      </c>
      <c r="K211" s="187" t="s">
        <v>129</v>
      </c>
      <c r="L211" s="40"/>
      <c r="M211" s="192" t="s">
        <v>1</v>
      </c>
      <c r="N211" s="193" t="s">
        <v>41</v>
      </c>
      <c r="O211" s="76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AR211" s="14" t="s">
        <v>130</v>
      </c>
      <c r="AT211" s="14" t="s">
        <v>125</v>
      </c>
      <c r="AU211" s="14" t="s">
        <v>70</v>
      </c>
      <c r="AY211" s="14" t="s">
        <v>131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4" t="s">
        <v>77</v>
      </c>
      <c r="BK211" s="196">
        <f>ROUND(I211*H211,2)</f>
        <v>0</v>
      </c>
      <c r="BL211" s="14" t="s">
        <v>130</v>
      </c>
      <c r="BM211" s="14" t="s">
        <v>388</v>
      </c>
    </row>
    <row r="212" s="1" customFormat="1">
      <c r="B212" s="35"/>
      <c r="C212" s="36"/>
      <c r="D212" s="197" t="s">
        <v>133</v>
      </c>
      <c r="E212" s="36"/>
      <c r="F212" s="198" t="s">
        <v>389</v>
      </c>
      <c r="G212" s="36"/>
      <c r="H212" s="36"/>
      <c r="I212" s="140"/>
      <c r="J212" s="36"/>
      <c r="K212" s="36"/>
      <c r="L212" s="40"/>
      <c r="M212" s="199"/>
      <c r="N212" s="76"/>
      <c r="O212" s="76"/>
      <c r="P212" s="76"/>
      <c r="Q212" s="76"/>
      <c r="R212" s="76"/>
      <c r="S212" s="76"/>
      <c r="T212" s="77"/>
      <c r="AT212" s="14" t="s">
        <v>133</v>
      </c>
      <c r="AU212" s="14" t="s">
        <v>70</v>
      </c>
    </row>
    <row r="213" s="9" customFormat="1">
      <c r="B213" s="200"/>
      <c r="C213" s="201"/>
      <c r="D213" s="197" t="s">
        <v>135</v>
      </c>
      <c r="E213" s="202" t="s">
        <v>1</v>
      </c>
      <c r="F213" s="203" t="s">
        <v>390</v>
      </c>
      <c r="G213" s="201"/>
      <c r="H213" s="204">
        <v>1915.29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135</v>
      </c>
      <c r="AU213" s="210" t="s">
        <v>70</v>
      </c>
      <c r="AV213" s="9" t="s">
        <v>79</v>
      </c>
      <c r="AW213" s="9" t="s">
        <v>32</v>
      </c>
      <c r="AX213" s="9" t="s">
        <v>77</v>
      </c>
      <c r="AY213" s="210" t="s">
        <v>131</v>
      </c>
    </row>
    <row r="214" s="1" customFormat="1" ht="16.5" customHeight="1">
      <c r="B214" s="35"/>
      <c r="C214" s="185" t="s">
        <v>391</v>
      </c>
      <c r="D214" s="185" t="s">
        <v>125</v>
      </c>
      <c r="E214" s="186" t="s">
        <v>392</v>
      </c>
      <c r="F214" s="187" t="s">
        <v>393</v>
      </c>
      <c r="G214" s="188" t="s">
        <v>167</v>
      </c>
      <c r="H214" s="189">
        <v>12.51</v>
      </c>
      <c r="I214" s="190"/>
      <c r="J214" s="191">
        <f>ROUND(I214*H214,2)</f>
        <v>0</v>
      </c>
      <c r="K214" s="187" t="s">
        <v>129</v>
      </c>
      <c r="L214" s="40"/>
      <c r="M214" s="192" t="s">
        <v>1</v>
      </c>
      <c r="N214" s="193" t="s">
        <v>41</v>
      </c>
      <c r="O214" s="76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AR214" s="14" t="s">
        <v>130</v>
      </c>
      <c r="AT214" s="14" t="s">
        <v>125</v>
      </c>
      <c r="AU214" s="14" t="s">
        <v>70</v>
      </c>
      <c r="AY214" s="14" t="s">
        <v>131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4" t="s">
        <v>77</v>
      </c>
      <c r="BK214" s="196">
        <f>ROUND(I214*H214,2)</f>
        <v>0</v>
      </c>
      <c r="BL214" s="14" t="s">
        <v>130</v>
      </c>
      <c r="BM214" s="14" t="s">
        <v>394</v>
      </c>
    </row>
    <row r="215" s="1" customFormat="1">
      <c r="B215" s="35"/>
      <c r="C215" s="36"/>
      <c r="D215" s="197" t="s">
        <v>133</v>
      </c>
      <c r="E215" s="36"/>
      <c r="F215" s="198" t="s">
        <v>395</v>
      </c>
      <c r="G215" s="36"/>
      <c r="H215" s="36"/>
      <c r="I215" s="140"/>
      <c r="J215" s="36"/>
      <c r="K215" s="36"/>
      <c r="L215" s="40"/>
      <c r="M215" s="199"/>
      <c r="N215" s="76"/>
      <c r="O215" s="76"/>
      <c r="P215" s="76"/>
      <c r="Q215" s="76"/>
      <c r="R215" s="76"/>
      <c r="S215" s="76"/>
      <c r="T215" s="77"/>
      <c r="AT215" s="14" t="s">
        <v>133</v>
      </c>
      <c r="AU215" s="14" t="s">
        <v>70</v>
      </c>
    </row>
    <row r="216" s="9" customFormat="1">
      <c r="B216" s="200"/>
      <c r="C216" s="201"/>
      <c r="D216" s="197" t="s">
        <v>135</v>
      </c>
      <c r="E216" s="202" t="s">
        <v>1</v>
      </c>
      <c r="F216" s="203" t="s">
        <v>384</v>
      </c>
      <c r="G216" s="201"/>
      <c r="H216" s="204">
        <v>12.51</v>
      </c>
      <c r="I216" s="205"/>
      <c r="J216" s="201"/>
      <c r="K216" s="201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135</v>
      </c>
      <c r="AU216" s="210" t="s">
        <v>70</v>
      </c>
      <c r="AV216" s="9" t="s">
        <v>79</v>
      </c>
      <c r="AW216" s="9" t="s">
        <v>32</v>
      </c>
      <c r="AX216" s="9" t="s">
        <v>77</v>
      </c>
      <c r="AY216" s="210" t="s">
        <v>131</v>
      </c>
    </row>
    <row r="217" s="1" customFormat="1" ht="16.5" customHeight="1">
      <c r="B217" s="35"/>
      <c r="C217" s="185" t="s">
        <v>396</v>
      </c>
      <c r="D217" s="185" t="s">
        <v>125</v>
      </c>
      <c r="E217" s="186" t="s">
        <v>397</v>
      </c>
      <c r="F217" s="187" t="s">
        <v>398</v>
      </c>
      <c r="G217" s="188" t="s">
        <v>224</v>
      </c>
      <c r="H217" s="189">
        <v>7</v>
      </c>
      <c r="I217" s="190"/>
      <c r="J217" s="191">
        <f>ROUND(I217*H217,2)</f>
        <v>0</v>
      </c>
      <c r="K217" s="187" t="s">
        <v>129</v>
      </c>
      <c r="L217" s="40"/>
      <c r="M217" s="192" t="s">
        <v>1</v>
      </c>
      <c r="N217" s="193" t="s">
        <v>41</v>
      </c>
      <c r="O217" s="76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AR217" s="14" t="s">
        <v>130</v>
      </c>
      <c r="AT217" s="14" t="s">
        <v>125</v>
      </c>
      <c r="AU217" s="14" t="s">
        <v>70</v>
      </c>
      <c r="AY217" s="14" t="s">
        <v>131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4" t="s">
        <v>77</v>
      </c>
      <c r="BK217" s="196">
        <f>ROUND(I217*H217,2)</f>
        <v>0</v>
      </c>
      <c r="BL217" s="14" t="s">
        <v>130</v>
      </c>
      <c r="BM217" s="14" t="s">
        <v>399</v>
      </c>
    </row>
    <row r="218" s="1" customFormat="1">
      <c r="B218" s="35"/>
      <c r="C218" s="36"/>
      <c r="D218" s="197" t="s">
        <v>133</v>
      </c>
      <c r="E218" s="36"/>
      <c r="F218" s="198" t="s">
        <v>400</v>
      </c>
      <c r="G218" s="36"/>
      <c r="H218" s="36"/>
      <c r="I218" s="140"/>
      <c r="J218" s="36"/>
      <c r="K218" s="36"/>
      <c r="L218" s="40"/>
      <c r="M218" s="199"/>
      <c r="N218" s="76"/>
      <c r="O218" s="76"/>
      <c r="P218" s="76"/>
      <c r="Q218" s="76"/>
      <c r="R218" s="76"/>
      <c r="S218" s="76"/>
      <c r="T218" s="77"/>
      <c r="AT218" s="14" t="s">
        <v>133</v>
      </c>
      <c r="AU218" s="14" t="s">
        <v>70</v>
      </c>
    </row>
    <row r="219" s="9" customFormat="1">
      <c r="B219" s="200"/>
      <c r="C219" s="201"/>
      <c r="D219" s="197" t="s">
        <v>135</v>
      </c>
      <c r="E219" s="202" t="s">
        <v>1</v>
      </c>
      <c r="F219" s="203" t="s">
        <v>401</v>
      </c>
      <c r="G219" s="201"/>
      <c r="H219" s="204">
        <v>7</v>
      </c>
      <c r="I219" s="205"/>
      <c r="J219" s="201"/>
      <c r="K219" s="201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135</v>
      </c>
      <c r="AU219" s="210" t="s">
        <v>70</v>
      </c>
      <c r="AV219" s="9" t="s">
        <v>79</v>
      </c>
      <c r="AW219" s="9" t="s">
        <v>32</v>
      </c>
      <c r="AX219" s="9" t="s">
        <v>77</v>
      </c>
      <c r="AY219" s="210" t="s">
        <v>131</v>
      </c>
    </row>
    <row r="220" s="1" customFormat="1" ht="16.5" customHeight="1">
      <c r="B220" s="35"/>
      <c r="C220" s="185" t="s">
        <v>402</v>
      </c>
      <c r="D220" s="185" t="s">
        <v>125</v>
      </c>
      <c r="E220" s="186" t="s">
        <v>403</v>
      </c>
      <c r="F220" s="187" t="s">
        <v>404</v>
      </c>
      <c r="G220" s="188" t="s">
        <v>167</v>
      </c>
      <c r="H220" s="189">
        <v>455.62799999999999</v>
      </c>
      <c r="I220" s="190"/>
      <c r="J220" s="191">
        <f>ROUND(I220*H220,2)</f>
        <v>0</v>
      </c>
      <c r="K220" s="187" t="s">
        <v>322</v>
      </c>
      <c r="L220" s="40"/>
      <c r="M220" s="192" t="s">
        <v>1</v>
      </c>
      <c r="N220" s="193" t="s">
        <v>41</v>
      </c>
      <c r="O220" s="76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AR220" s="14" t="s">
        <v>381</v>
      </c>
      <c r="AT220" s="14" t="s">
        <v>125</v>
      </c>
      <c r="AU220" s="14" t="s">
        <v>70</v>
      </c>
      <c r="AY220" s="14" t="s">
        <v>131</v>
      </c>
      <c r="BE220" s="196">
        <f>IF(N220="základní",J220,0)</f>
        <v>0</v>
      </c>
      <c r="BF220" s="196">
        <f>IF(N220="snížená",J220,0)</f>
        <v>0</v>
      </c>
      <c r="BG220" s="196">
        <f>IF(N220="zákl. přenesená",J220,0)</f>
        <v>0</v>
      </c>
      <c r="BH220" s="196">
        <f>IF(N220="sníž. přenesená",J220,0)</f>
        <v>0</v>
      </c>
      <c r="BI220" s="196">
        <f>IF(N220="nulová",J220,0)</f>
        <v>0</v>
      </c>
      <c r="BJ220" s="14" t="s">
        <v>77</v>
      </c>
      <c r="BK220" s="196">
        <f>ROUND(I220*H220,2)</f>
        <v>0</v>
      </c>
      <c r="BL220" s="14" t="s">
        <v>381</v>
      </c>
      <c r="BM220" s="14" t="s">
        <v>405</v>
      </c>
    </row>
    <row r="221" s="1" customFormat="1">
      <c r="B221" s="35"/>
      <c r="C221" s="36"/>
      <c r="D221" s="197" t="s">
        <v>133</v>
      </c>
      <c r="E221" s="36"/>
      <c r="F221" s="198" t="s">
        <v>406</v>
      </c>
      <c r="G221" s="36"/>
      <c r="H221" s="36"/>
      <c r="I221" s="140"/>
      <c r="J221" s="36"/>
      <c r="K221" s="36"/>
      <c r="L221" s="40"/>
      <c r="M221" s="199"/>
      <c r="N221" s="76"/>
      <c r="O221" s="76"/>
      <c r="P221" s="76"/>
      <c r="Q221" s="76"/>
      <c r="R221" s="76"/>
      <c r="S221" s="76"/>
      <c r="T221" s="77"/>
      <c r="AT221" s="14" t="s">
        <v>133</v>
      </c>
      <c r="AU221" s="14" t="s">
        <v>70</v>
      </c>
    </row>
    <row r="222" s="9" customFormat="1">
      <c r="B222" s="200"/>
      <c r="C222" s="201"/>
      <c r="D222" s="197" t="s">
        <v>135</v>
      </c>
      <c r="E222" s="202" t="s">
        <v>1</v>
      </c>
      <c r="F222" s="203" t="s">
        <v>407</v>
      </c>
      <c r="G222" s="201"/>
      <c r="H222" s="204">
        <v>455.62799999999999</v>
      </c>
      <c r="I222" s="205"/>
      <c r="J222" s="201"/>
      <c r="K222" s="201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135</v>
      </c>
      <c r="AU222" s="210" t="s">
        <v>70</v>
      </c>
      <c r="AV222" s="9" t="s">
        <v>79</v>
      </c>
      <c r="AW222" s="9" t="s">
        <v>32</v>
      </c>
      <c r="AX222" s="9" t="s">
        <v>77</v>
      </c>
      <c r="AY222" s="210" t="s">
        <v>131</v>
      </c>
    </row>
    <row r="223" s="1" customFormat="1" ht="16.5" customHeight="1">
      <c r="B223" s="35"/>
      <c r="C223" s="185" t="s">
        <v>408</v>
      </c>
      <c r="D223" s="185" t="s">
        <v>125</v>
      </c>
      <c r="E223" s="186" t="s">
        <v>409</v>
      </c>
      <c r="F223" s="187" t="s">
        <v>410</v>
      </c>
      <c r="G223" s="188" t="s">
        <v>167</v>
      </c>
      <c r="H223" s="189">
        <v>1600.7929999999999</v>
      </c>
      <c r="I223" s="190"/>
      <c r="J223" s="191">
        <f>ROUND(I223*H223,2)</f>
        <v>0</v>
      </c>
      <c r="K223" s="187" t="s">
        <v>129</v>
      </c>
      <c r="L223" s="40"/>
      <c r="M223" s="192" t="s">
        <v>1</v>
      </c>
      <c r="N223" s="193" t="s">
        <v>41</v>
      </c>
      <c r="O223" s="76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AR223" s="14" t="s">
        <v>381</v>
      </c>
      <c r="AT223" s="14" t="s">
        <v>125</v>
      </c>
      <c r="AU223" s="14" t="s">
        <v>70</v>
      </c>
      <c r="AY223" s="14" t="s">
        <v>131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4" t="s">
        <v>77</v>
      </c>
      <c r="BK223" s="196">
        <f>ROUND(I223*H223,2)</f>
        <v>0</v>
      </c>
      <c r="BL223" s="14" t="s">
        <v>381</v>
      </c>
      <c r="BM223" s="14" t="s">
        <v>411</v>
      </c>
    </row>
    <row r="224" s="1" customFormat="1">
      <c r="B224" s="35"/>
      <c r="C224" s="36"/>
      <c r="D224" s="197" t="s">
        <v>133</v>
      </c>
      <c r="E224" s="36"/>
      <c r="F224" s="198" t="s">
        <v>412</v>
      </c>
      <c r="G224" s="36"/>
      <c r="H224" s="36"/>
      <c r="I224" s="140"/>
      <c r="J224" s="36"/>
      <c r="K224" s="36"/>
      <c r="L224" s="40"/>
      <c r="M224" s="199"/>
      <c r="N224" s="76"/>
      <c r="O224" s="76"/>
      <c r="P224" s="76"/>
      <c r="Q224" s="76"/>
      <c r="R224" s="76"/>
      <c r="S224" s="76"/>
      <c r="T224" s="77"/>
      <c r="AT224" s="14" t="s">
        <v>133</v>
      </c>
      <c r="AU224" s="14" t="s">
        <v>70</v>
      </c>
    </row>
    <row r="225" s="9" customFormat="1">
      <c r="B225" s="200"/>
      <c r="C225" s="201"/>
      <c r="D225" s="197" t="s">
        <v>135</v>
      </c>
      <c r="E225" s="202" t="s">
        <v>1</v>
      </c>
      <c r="F225" s="203" t="s">
        <v>413</v>
      </c>
      <c r="G225" s="201"/>
      <c r="H225" s="204">
        <v>1600.7929999999999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135</v>
      </c>
      <c r="AU225" s="210" t="s">
        <v>70</v>
      </c>
      <c r="AV225" s="9" t="s">
        <v>79</v>
      </c>
      <c r="AW225" s="9" t="s">
        <v>32</v>
      </c>
      <c r="AX225" s="9" t="s">
        <v>77</v>
      </c>
      <c r="AY225" s="210" t="s">
        <v>131</v>
      </c>
    </row>
    <row r="226" s="1" customFormat="1" ht="16.5" customHeight="1">
      <c r="B226" s="35"/>
      <c r="C226" s="185" t="s">
        <v>414</v>
      </c>
      <c r="D226" s="185" t="s">
        <v>125</v>
      </c>
      <c r="E226" s="186" t="s">
        <v>415</v>
      </c>
      <c r="F226" s="187" t="s">
        <v>416</v>
      </c>
      <c r="G226" s="188" t="s">
        <v>167</v>
      </c>
      <c r="H226" s="189">
        <v>1915.29</v>
      </c>
      <c r="I226" s="190"/>
      <c r="J226" s="191">
        <f>ROUND(I226*H226,2)</f>
        <v>0</v>
      </c>
      <c r="K226" s="187" t="s">
        <v>129</v>
      </c>
      <c r="L226" s="40"/>
      <c r="M226" s="192" t="s">
        <v>1</v>
      </c>
      <c r="N226" s="193" t="s">
        <v>41</v>
      </c>
      <c r="O226" s="76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AR226" s="14" t="s">
        <v>381</v>
      </c>
      <c r="AT226" s="14" t="s">
        <v>125</v>
      </c>
      <c r="AU226" s="14" t="s">
        <v>70</v>
      </c>
      <c r="AY226" s="14" t="s">
        <v>131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4" t="s">
        <v>77</v>
      </c>
      <c r="BK226" s="196">
        <f>ROUND(I226*H226,2)</f>
        <v>0</v>
      </c>
      <c r="BL226" s="14" t="s">
        <v>381</v>
      </c>
      <c r="BM226" s="14" t="s">
        <v>417</v>
      </c>
    </row>
    <row r="227" s="1" customFormat="1">
      <c r="B227" s="35"/>
      <c r="C227" s="36"/>
      <c r="D227" s="197" t="s">
        <v>133</v>
      </c>
      <c r="E227" s="36"/>
      <c r="F227" s="198" t="s">
        <v>418</v>
      </c>
      <c r="G227" s="36"/>
      <c r="H227" s="36"/>
      <c r="I227" s="140"/>
      <c r="J227" s="36"/>
      <c r="K227" s="36"/>
      <c r="L227" s="40"/>
      <c r="M227" s="199"/>
      <c r="N227" s="76"/>
      <c r="O227" s="76"/>
      <c r="P227" s="76"/>
      <c r="Q227" s="76"/>
      <c r="R227" s="76"/>
      <c r="S227" s="76"/>
      <c r="T227" s="77"/>
      <c r="AT227" s="14" t="s">
        <v>133</v>
      </c>
      <c r="AU227" s="14" t="s">
        <v>70</v>
      </c>
    </row>
    <row r="228" s="9" customFormat="1">
      <c r="B228" s="200"/>
      <c r="C228" s="201"/>
      <c r="D228" s="197" t="s">
        <v>135</v>
      </c>
      <c r="E228" s="202" t="s">
        <v>1</v>
      </c>
      <c r="F228" s="203" t="s">
        <v>419</v>
      </c>
      <c r="G228" s="201"/>
      <c r="H228" s="204">
        <v>1915.29</v>
      </c>
      <c r="I228" s="205"/>
      <c r="J228" s="201"/>
      <c r="K228" s="201"/>
      <c r="L228" s="206"/>
      <c r="M228" s="207"/>
      <c r="N228" s="208"/>
      <c r="O228" s="208"/>
      <c r="P228" s="208"/>
      <c r="Q228" s="208"/>
      <c r="R228" s="208"/>
      <c r="S228" s="208"/>
      <c r="T228" s="209"/>
      <c r="AT228" s="210" t="s">
        <v>135</v>
      </c>
      <c r="AU228" s="210" t="s">
        <v>70</v>
      </c>
      <c r="AV228" s="9" t="s">
        <v>79</v>
      </c>
      <c r="AW228" s="9" t="s">
        <v>32</v>
      </c>
      <c r="AX228" s="9" t="s">
        <v>77</v>
      </c>
      <c r="AY228" s="210" t="s">
        <v>131</v>
      </c>
    </row>
    <row r="229" s="1" customFormat="1" ht="22.5" customHeight="1">
      <c r="B229" s="35"/>
      <c r="C229" s="185" t="s">
        <v>420</v>
      </c>
      <c r="D229" s="185" t="s">
        <v>125</v>
      </c>
      <c r="E229" s="186" t="s">
        <v>421</v>
      </c>
      <c r="F229" s="187" t="s">
        <v>422</v>
      </c>
      <c r="G229" s="188" t="s">
        <v>167</v>
      </c>
      <c r="H229" s="189">
        <v>85.197999999999993</v>
      </c>
      <c r="I229" s="190"/>
      <c r="J229" s="191">
        <f>ROUND(I229*H229,2)</f>
        <v>0</v>
      </c>
      <c r="K229" s="187" t="s">
        <v>129</v>
      </c>
      <c r="L229" s="40"/>
      <c r="M229" s="192" t="s">
        <v>1</v>
      </c>
      <c r="N229" s="193" t="s">
        <v>41</v>
      </c>
      <c r="O229" s="76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AR229" s="14" t="s">
        <v>381</v>
      </c>
      <c r="AT229" s="14" t="s">
        <v>125</v>
      </c>
      <c r="AU229" s="14" t="s">
        <v>70</v>
      </c>
      <c r="AY229" s="14" t="s">
        <v>131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4" t="s">
        <v>77</v>
      </c>
      <c r="BK229" s="196">
        <f>ROUND(I229*H229,2)</f>
        <v>0</v>
      </c>
      <c r="BL229" s="14" t="s">
        <v>381</v>
      </c>
      <c r="BM229" s="14" t="s">
        <v>423</v>
      </c>
    </row>
    <row r="230" s="1" customFormat="1">
      <c r="B230" s="35"/>
      <c r="C230" s="36"/>
      <c r="D230" s="197" t="s">
        <v>133</v>
      </c>
      <c r="E230" s="36"/>
      <c r="F230" s="198" t="s">
        <v>424</v>
      </c>
      <c r="G230" s="36"/>
      <c r="H230" s="36"/>
      <c r="I230" s="140"/>
      <c r="J230" s="36"/>
      <c r="K230" s="36"/>
      <c r="L230" s="40"/>
      <c r="M230" s="199"/>
      <c r="N230" s="76"/>
      <c r="O230" s="76"/>
      <c r="P230" s="76"/>
      <c r="Q230" s="76"/>
      <c r="R230" s="76"/>
      <c r="S230" s="76"/>
      <c r="T230" s="77"/>
      <c r="AT230" s="14" t="s">
        <v>133</v>
      </c>
      <c r="AU230" s="14" t="s">
        <v>70</v>
      </c>
    </row>
    <row r="231" s="9" customFormat="1">
      <c r="B231" s="200"/>
      <c r="C231" s="201"/>
      <c r="D231" s="197" t="s">
        <v>135</v>
      </c>
      <c r="E231" s="202" t="s">
        <v>1</v>
      </c>
      <c r="F231" s="203" t="s">
        <v>425</v>
      </c>
      <c r="G231" s="201"/>
      <c r="H231" s="204">
        <v>85.197999999999993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135</v>
      </c>
      <c r="AU231" s="210" t="s">
        <v>70</v>
      </c>
      <c r="AV231" s="9" t="s">
        <v>79</v>
      </c>
      <c r="AW231" s="9" t="s">
        <v>32</v>
      </c>
      <c r="AX231" s="9" t="s">
        <v>77</v>
      </c>
      <c r="AY231" s="210" t="s">
        <v>131</v>
      </c>
    </row>
    <row r="232" s="1" customFormat="1" ht="22.5" customHeight="1">
      <c r="B232" s="35"/>
      <c r="C232" s="185" t="s">
        <v>426</v>
      </c>
      <c r="D232" s="185" t="s">
        <v>125</v>
      </c>
      <c r="E232" s="186" t="s">
        <v>427</v>
      </c>
      <c r="F232" s="187" t="s">
        <v>428</v>
      </c>
      <c r="G232" s="188" t="s">
        <v>167</v>
      </c>
      <c r="H232" s="189">
        <v>12.51</v>
      </c>
      <c r="I232" s="190"/>
      <c r="J232" s="191">
        <f>ROUND(I232*H232,2)</f>
        <v>0</v>
      </c>
      <c r="K232" s="187" t="s">
        <v>129</v>
      </c>
      <c r="L232" s="40"/>
      <c r="M232" s="192" t="s">
        <v>1</v>
      </c>
      <c r="N232" s="193" t="s">
        <v>41</v>
      </c>
      <c r="O232" s="76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AR232" s="14" t="s">
        <v>381</v>
      </c>
      <c r="AT232" s="14" t="s">
        <v>125</v>
      </c>
      <c r="AU232" s="14" t="s">
        <v>70</v>
      </c>
      <c r="AY232" s="14" t="s">
        <v>131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4" t="s">
        <v>77</v>
      </c>
      <c r="BK232" s="196">
        <f>ROUND(I232*H232,2)</f>
        <v>0</v>
      </c>
      <c r="BL232" s="14" t="s">
        <v>381</v>
      </c>
      <c r="BM232" s="14" t="s">
        <v>429</v>
      </c>
    </row>
    <row r="233" s="1" customFormat="1">
      <c r="B233" s="35"/>
      <c r="C233" s="36"/>
      <c r="D233" s="197" t="s">
        <v>133</v>
      </c>
      <c r="E233" s="36"/>
      <c r="F233" s="198" t="s">
        <v>430</v>
      </c>
      <c r="G233" s="36"/>
      <c r="H233" s="36"/>
      <c r="I233" s="140"/>
      <c r="J233" s="36"/>
      <c r="K233" s="36"/>
      <c r="L233" s="40"/>
      <c r="M233" s="199"/>
      <c r="N233" s="76"/>
      <c r="O233" s="76"/>
      <c r="P233" s="76"/>
      <c r="Q233" s="76"/>
      <c r="R233" s="76"/>
      <c r="S233" s="76"/>
      <c r="T233" s="77"/>
      <c r="AT233" s="14" t="s">
        <v>133</v>
      </c>
      <c r="AU233" s="14" t="s">
        <v>70</v>
      </c>
    </row>
    <row r="234" s="9" customFormat="1">
      <c r="B234" s="200"/>
      <c r="C234" s="201"/>
      <c r="D234" s="197" t="s">
        <v>135</v>
      </c>
      <c r="E234" s="202" t="s">
        <v>1</v>
      </c>
      <c r="F234" s="203" t="s">
        <v>431</v>
      </c>
      <c r="G234" s="201"/>
      <c r="H234" s="204">
        <v>12.51</v>
      </c>
      <c r="I234" s="205"/>
      <c r="J234" s="201"/>
      <c r="K234" s="201"/>
      <c r="L234" s="206"/>
      <c r="M234" s="207"/>
      <c r="N234" s="208"/>
      <c r="O234" s="208"/>
      <c r="P234" s="208"/>
      <c r="Q234" s="208"/>
      <c r="R234" s="208"/>
      <c r="S234" s="208"/>
      <c r="T234" s="209"/>
      <c r="AT234" s="210" t="s">
        <v>135</v>
      </c>
      <c r="AU234" s="210" t="s">
        <v>70</v>
      </c>
      <c r="AV234" s="9" t="s">
        <v>79</v>
      </c>
      <c r="AW234" s="9" t="s">
        <v>32</v>
      </c>
      <c r="AX234" s="9" t="s">
        <v>77</v>
      </c>
      <c r="AY234" s="210" t="s">
        <v>131</v>
      </c>
    </row>
    <row r="235" s="1" customFormat="1" ht="16.5" customHeight="1">
      <c r="B235" s="35"/>
      <c r="C235" s="185" t="s">
        <v>432</v>
      </c>
      <c r="D235" s="185" t="s">
        <v>125</v>
      </c>
      <c r="E235" s="186" t="s">
        <v>433</v>
      </c>
      <c r="F235" s="187" t="s">
        <v>434</v>
      </c>
      <c r="G235" s="188" t="s">
        <v>167</v>
      </c>
      <c r="H235" s="189">
        <v>17.003</v>
      </c>
      <c r="I235" s="190"/>
      <c r="J235" s="191">
        <f>ROUND(I235*H235,2)</f>
        <v>0</v>
      </c>
      <c r="K235" s="187" t="s">
        <v>129</v>
      </c>
      <c r="L235" s="40"/>
      <c r="M235" s="192" t="s">
        <v>1</v>
      </c>
      <c r="N235" s="193" t="s">
        <v>41</v>
      </c>
      <c r="O235" s="76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AR235" s="14" t="s">
        <v>381</v>
      </c>
      <c r="AT235" s="14" t="s">
        <v>125</v>
      </c>
      <c r="AU235" s="14" t="s">
        <v>70</v>
      </c>
      <c r="AY235" s="14" t="s">
        <v>131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4" t="s">
        <v>77</v>
      </c>
      <c r="BK235" s="196">
        <f>ROUND(I235*H235,2)</f>
        <v>0</v>
      </c>
      <c r="BL235" s="14" t="s">
        <v>381</v>
      </c>
      <c r="BM235" s="14" t="s">
        <v>435</v>
      </c>
    </row>
    <row r="236" s="1" customFormat="1">
      <c r="B236" s="35"/>
      <c r="C236" s="36"/>
      <c r="D236" s="197" t="s">
        <v>133</v>
      </c>
      <c r="E236" s="36"/>
      <c r="F236" s="198" t="s">
        <v>436</v>
      </c>
      <c r="G236" s="36"/>
      <c r="H236" s="36"/>
      <c r="I236" s="140"/>
      <c r="J236" s="36"/>
      <c r="K236" s="36"/>
      <c r="L236" s="40"/>
      <c r="M236" s="199"/>
      <c r="N236" s="76"/>
      <c r="O236" s="76"/>
      <c r="P236" s="76"/>
      <c r="Q236" s="76"/>
      <c r="R236" s="76"/>
      <c r="S236" s="76"/>
      <c r="T236" s="77"/>
      <c r="AT236" s="14" t="s">
        <v>133</v>
      </c>
      <c r="AU236" s="14" t="s">
        <v>70</v>
      </c>
    </row>
    <row r="237" s="9" customFormat="1">
      <c r="B237" s="200"/>
      <c r="C237" s="201"/>
      <c r="D237" s="197" t="s">
        <v>135</v>
      </c>
      <c r="E237" s="202" t="s">
        <v>1</v>
      </c>
      <c r="F237" s="203" t="s">
        <v>437</v>
      </c>
      <c r="G237" s="201"/>
      <c r="H237" s="204">
        <v>17.003</v>
      </c>
      <c r="I237" s="205"/>
      <c r="J237" s="201"/>
      <c r="K237" s="201"/>
      <c r="L237" s="206"/>
      <c r="M237" s="233"/>
      <c r="N237" s="234"/>
      <c r="O237" s="234"/>
      <c r="P237" s="234"/>
      <c r="Q237" s="234"/>
      <c r="R237" s="234"/>
      <c r="S237" s="234"/>
      <c r="T237" s="235"/>
      <c r="AT237" s="210" t="s">
        <v>135</v>
      </c>
      <c r="AU237" s="210" t="s">
        <v>70</v>
      </c>
      <c r="AV237" s="9" t="s">
        <v>79</v>
      </c>
      <c r="AW237" s="9" t="s">
        <v>32</v>
      </c>
      <c r="AX237" s="9" t="s">
        <v>77</v>
      </c>
      <c r="AY237" s="210" t="s">
        <v>131</v>
      </c>
    </row>
    <row r="238" s="1" customFormat="1" ht="6.96" customHeight="1">
      <c r="B238" s="54"/>
      <c r="C238" s="55"/>
      <c r="D238" s="55"/>
      <c r="E238" s="55"/>
      <c r="F238" s="55"/>
      <c r="G238" s="55"/>
      <c r="H238" s="55"/>
      <c r="I238" s="164"/>
      <c r="J238" s="55"/>
      <c r="K238" s="55"/>
      <c r="L238" s="40"/>
    </row>
  </sheetData>
  <sheetProtection sheet="1" autoFilter="0" formatColumns="0" formatRows="0" objects="1" scenarios="1" spinCount="100000" saltValue="Ra9XxALUJGqE0ucrx+71ayKsiAxzBOIjHfD/uZEQLj52xosq2jX+51bt2sMU2cX1tLd/rQ3dohpgUvsPEoRv3g==" hashValue="c8eBTw77NMOFAByaiXKpq6hLokMQ9+kvHwTGxxONxJZ7z7vKmIhAZyCsX3qamWCSb3dzFecy5BLkBfb8zAPEVw==" algorithmName="SHA-512" password="CC35"/>
  <autoFilter ref="C84:K2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87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79</v>
      </c>
    </row>
    <row r="4" ht="24.96" customHeight="1">
      <c r="B4" s="17"/>
      <c r="D4" s="137" t="s">
        <v>102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8" t="s">
        <v>16</v>
      </c>
      <c r="L6" s="17"/>
    </row>
    <row r="7" ht="16.5" customHeight="1">
      <c r="B7" s="17"/>
      <c r="E7" s="139" t="str">
        <f>'Rekapitulace stavby'!K6</f>
        <v>Oprava traťového úseku Janovice nad Úhlavou - Kdyně</v>
      </c>
      <c r="F7" s="138"/>
      <c r="G7" s="138"/>
      <c r="H7" s="138"/>
      <c r="L7" s="17"/>
    </row>
    <row r="8" ht="12" customHeight="1">
      <c r="B8" s="17"/>
      <c r="D8" s="138" t="s">
        <v>103</v>
      </c>
      <c r="L8" s="17"/>
    </row>
    <row r="9" s="1" customFormat="1" ht="16.5" customHeight="1">
      <c r="B9" s="40"/>
      <c r="E9" s="139" t="s">
        <v>104</v>
      </c>
      <c r="F9" s="1"/>
      <c r="G9" s="1"/>
      <c r="H9" s="1"/>
      <c r="I9" s="140"/>
      <c r="L9" s="40"/>
    </row>
    <row r="10" s="1" customFormat="1" ht="12" customHeight="1">
      <c r="B10" s="40"/>
      <c r="D10" s="138" t="s">
        <v>105</v>
      </c>
      <c r="I10" s="140"/>
      <c r="L10" s="40"/>
    </row>
    <row r="11" s="1" customFormat="1" ht="36.96" customHeight="1">
      <c r="B11" s="40"/>
      <c r="E11" s="141" t="s">
        <v>438</v>
      </c>
      <c r="F11" s="1"/>
      <c r="G11" s="1"/>
      <c r="H11" s="1"/>
      <c r="I11" s="140"/>
      <c r="L11" s="40"/>
    </row>
    <row r="12" s="1" customFormat="1">
      <c r="B12" s="40"/>
      <c r="I12" s="140"/>
      <c r="L12" s="40"/>
    </row>
    <row r="13" s="1" customFormat="1" ht="12" customHeight="1">
      <c r="B13" s="40"/>
      <c r="D13" s="138" t="s">
        <v>18</v>
      </c>
      <c r="F13" s="14" t="s">
        <v>1</v>
      </c>
      <c r="I13" s="142" t="s">
        <v>19</v>
      </c>
      <c r="J13" s="14" t="s">
        <v>1</v>
      </c>
      <c r="L13" s="40"/>
    </row>
    <row r="14" s="1" customFormat="1" ht="12" customHeight="1">
      <c r="B14" s="40"/>
      <c r="D14" s="138" t="s">
        <v>20</v>
      </c>
      <c r="F14" s="14" t="s">
        <v>21</v>
      </c>
      <c r="I14" s="142" t="s">
        <v>22</v>
      </c>
      <c r="J14" s="143" t="str">
        <f>'Rekapitulace stavby'!AN8</f>
        <v>24. 4. 2019</v>
      </c>
      <c r="L14" s="40"/>
    </row>
    <row r="15" s="1" customFormat="1" ht="10.8" customHeight="1">
      <c r="B15" s="40"/>
      <c r="I15" s="140"/>
      <c r="L15" s="40"/>
    </row>
    <row r="16" s="1" customFormat="1" ht="12" customHeight="1">
      <c r="B16" s="40"/>
      <c r="D16" s="138" t="s">
        <v>24</v>
      </c>
      <c r="I16" s="142" t="s">
        <v>25</v>
      </c>
      <c r="J16" s="14" t="s">
        <v>1</v>
      </c>
      <c r="L16" s="40"/>
    </row>
    <row r="17" s="1" customFormat="1" ht="18" customHeight="1">
      <c r="B17" s="40"/>
      <c r="E17" s="14" t="s">
        <v>26</v>
      </c>
      <c r="I17" s="142" t="s">
        <v>27</v>
      </c>
      <c r="J17" s="14" t="s">
        <v>1</v>
      </c>
      <c r="L17" s="40"/>
    </row>
    <row r="18" s="1" customFormat="1" ht="6.96" customHeight="1">
      <c r="B18" s="40"/>
      <c r="I18" s="140"/>
      <c r="L18" s="40"/>
    </row>
    <row r="19" s="1" customFormat="1" ht="12" customHeight="1">
      <c r="B19" s="40"/>
      <c r="D19" s="138" t="s">
        <v>28</v>
      </c>
      <c r="I19" s="142" t="s">
        <v>25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2" t="s">
        <v>27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40"/>
      <c r="L21" s="40"/>
    </row>
    <row r="22" s="1" customFormat="1" ht="12" customHeight="1">
      <c r="B22" s="40"/>
      <c r="D22" s="138" t="s">
        <v>30</v>
      </c>
      <c r="I22" s="142" t="s">
        <v>25</v>
      </c>
      <c r="J22" s="14" t="str">
        <f>IF('Rekapitulace stavby'!AN16="","",'Rekapitulace stavby'!AN16)</f>
        <v/>
      </c>
      <c r="L22" s="40"/>
    </row>
    <row r="23" s="1" customFormat="1" ht="18" customHeight="1">
      <c r="B23" s="40"/>
      <c r="E23" s="14" t="str">
        <f>IF('Rekapitulace stavby'!E17="","",'Rekapitulace stavby'!E17)</f>
        <v xml:space="preserve"> </v>
      </c>
      <c r="I23" s="142" t="s">
        <v>27</v>
      </c>
      <c r="J23" s="14" t="str">
        <f>IF('Rekapitulace stavby'!AN17="","",'Rekapitulace stavby'!AN17)</f>
        <v/>
      </c>
      <c r="L23" s="40"/>
    </row>
    <row r="24" s="1" customFormat="1" ht="6.96" customHeight="1">
      <c r="B24" s="40"/>
      <c r="I24" s="140"/>
      <c r="L24" s="40"/>
    </row>
    <row r="25" s="1" customFormat="1" ht="12" customHeight="1">
      <c r="B25" s="40"/>
      <c r="D25" s="138" t="s">
        <v>33</v>
      </c>
      <c r="I25" s="142" t="s">
        <v>25</v>
      </c>
      <c r="J25" s="14" t="s">
        <v>1</v>
      </c>
      <c r="L25" s="40"/>
    </row>
    <row r="26" s="1" customFormat="1" ht="18" customHeight="1">
      <c r="B26" s="40"/>
      <c r="E26" s="14" t="s">
        <v>34</v>
      </c>
      <c r="I26" s="142" t="s">
        <v>27</v>
      </c>
      <c r="J26" s="14" t="s">
        <v>1</v>
      </c>
      <c r="L26" s="40"/>
    </row>
    <row r="27" s="1" customFormat="1" ht="6.96" customHeight="1">
      <c r="B27" s="40"/>
      <c r="I27" s="140"/>
      <c r="L27" s="40"/>
    </row>
    <row r="28" s="1" customFormat="1" ht="12" customHeight="1">
      <c r="B28" s="40"/>
      <c r="D28" s="138" t="s">
        <v>35</v>
      </c>
      <c r="I28" s="140"/>
      <c r="L28" s="40"/>
    </row>
    <row r="29" s="7" customFormat="1" ht="16.5" customHeight="1">
      <c r="B29" s="144"/>
      <c r="E29" s="145" t="s">
        <v>1</v>
      </c>
      <c r="F29" s="145"/>
      <c r="G29" s="145"/>
      <c r="H29" s="145"/>
      <c r="I29" s="146"/>
      <c r="L29" s="144"/>
    </row>
    <row r="30" s="1" customFormat="1" ht="6.96" customHeight="1">
      <c r="B30" s="40"/>
      <c r="I30" s="140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7"/>
      <c r="J31" s="68"/>
      <c r="K31" s="68"/>
      <c r="L31" s="40"/>
    </row>
    <row r="32" s="1" customFormat="1" ht="25.44" customHeight="1">
      <c r="B32" s="40"/>
      <c r="D32" s="148" t="s">
        <v>36</v>
      </c>
      <c r="I32" s="140"/>
      <c r="J32" s="149">
        <f>ROUND(J85,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7"/>
      <c r="J33" s="68"/>
      <c r="K33" s="68"/>
      <c r="L33" s="40"/>
    </row>
    <row r="34" s="1" customFormat="1" ht="14.4" customHeight="1">
      <c r="B34" s="40"/>
      <c r="F34" s="150" t="s">
        <v>38</v>
      </c>
      <c r="I34" s="151" t="s">
        <v>37</v>
      </c>
      <c r="J34" s="150" t="s">
        <v>39</v>
      </c>
      <c r="L34" s="40"/>
    </row>
    <row r="35" s="1" customFormat="1" ht="14.4" customHeight="1">
      <c r="B35" s="40"/>
      <c r="D35" s="138" t="s">
        <v>40</v>
      </c>
      <c r="E35" s="138" t="s">
        <v>41</v>
      </c>
      <c r="F35" s="152">
        <f>ROUND((SUM(BE85:BE95)),  2)</f>
        <v>0</v>
      </c>
      <c r="I35" s="153">
        <v>0.20999999999999999</v>
      </c>
      <c r="J35" s="152">
        <f>ROUND(((SUM(BE85:BE95))*I35),  2)</f>
        <v>0</v>
      </c>
      <c r="L35" s="40"/>
    </row>
    <row r="36" s="1" customFormat="1" ht="14.4" customHeight="1">
      <c r="B36" s="40"/>
      <c r="E36" s="138" t="s">
        <v>42</v>
      </c>
      <c r="F36" s="152">
        <f>ROUND((SUM(BF85:BF95)),  2)</f>
        <v>0</v>
      </c>
      <c r="I36" s="153">
        <v>0.14999999999999999</v>
      </c>
      <c r="J36" s="152">
        <f>ROUND(((SUM(BF85:BF95))*I36),  2)</f>
        <v>0</v>
      </c>
      <c r="L36" s="40"/>
    </row>
    <row r="37" hidden="1" s="1" customFormat="1" ht="14.4" customHeight="1">
      <c r="B37" s="40"/>
      <c r="E37" s="138" t="s">
        <v>43</v>
      </c>
      <c r="F37" s="152">
        <f>ROUND((SUM(BG85:BG95)),  2)</f>
        <v>0</v>
      </c>
      <c r="I37" s="153">
        <v>0.20999999999999999</v>
      </c>
      <c r="J37" s="152">
        <f>0</f>
        <v>0</v>
      </c>
      <c r="L37" s="40"/>
    </row>
    <row r="38" hidden="1" s="1" customFormat="1" ht="14.4" customHeight="1">
      <c r="B38" s="40"/>
      <c r="E38" s="138" t="s">
        <v>44</v>
      </c>
      <c r="F38" s="152">
        <f>ROUND((SUM(BH85:BH95)),  2)</f>
        <v>0</v>
      </c>
      <c r="I38" s="153">
        <v>0.14999999999999999</v>
      </c>
      <c r="J38" s="152">
        <f>0</f>
        <v>0</v>
      </c>
      <c r="L38" s="40"/>
    </row>
    <row r="39" hidden="1" s="1" customFormat="1" ht="14.4" customHeight="1">
      <c r="B39" s="40"/>
      <c r="E39" s="138" t="s">
        <v>45</v>
      </c>
      <c r="F39" s="152">
        <f>ROUND((SUM(BI85:BI95)),  2)</f>
        <v>0</v>
      </c>
      <c r="I39" s="153">
        <v>0</v>
      </c>
      <c r="J39" s="152">
        <f>0</f>
        <v>0</v>
      </c>
      <c r="L39" s="40"/>
    </row>
    <row r="40" s="1" customFormat="1" ht="6.96" customHeight="1">
      <c r="B40" s="40"/>
      <c r="I40" s="140"/>
      <c r="L40" s="40"/>
    </row>
    <row r="41" s="1" customFormat="1" ht="25.44" customHeight="1">
      <c r="B41" s="40"/>
      <c r="C41" s="154"/>
      <c r="D41" s="155" t="s">
        <v>46</v>
      </c>
      <c r="E41" s="156"/>
      <c r="F41" s="156"/>
      <c r="G41" s="157" t="s">
        <v>47</v>
      </c>
      <c r="H41" s="158" t="s">
        <v>48</v>
      </c>
      <c r="I41" s="159"/>
      <c r="J41" s="160">
        <f>SUM(J32:J39)</f>
        <v>0</v>
      </c>
      <c r="K41" s="161"/>
      <c r="L41" s="40"/>
    </row>
    <row r="42" s="1" customFormat="1" ht="14.4" customHeight="1"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40"/>
    </row>
    <row r="46" s="1" customFormat="1" ht="6.96" customHeight="1">
      <c r="B46" s="165"/>
      <c r="C46" s="166"/>
      <c r="D46" s="166"/>
      <c r="E46" s="166"/>
      <c r="F46" s="166"/>
      <c r="G46" s="166"/>
      <c r="H46" s="166"/>
      <c r="I46" s="167"/>
      <c r="J46" s="166"/>
      <c r="K46" s="166"/>
      <c r="L46" s="40"/>
    </row>
    <row r="47" s="1" customFormat="1" ht="24.96" customHeight="1">
      <c r="B47" s="35"/>
      <c r="C47" s="20" t="s">
        <v>107</v>
      </c>
      <c r="D47" s="36"/>
      <c r="E47" s="36"/>
      <c r="F47" s="36"/>
      <c r="G47" s="36"/>
      <c r="H47" s="36"/>
      <c r="I47" s="140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40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40"/>
      <c r="J49" s="36"/>
      <c r="K49" s="36"/>
      <c r="L49" s="40"/>
    </row>
    <row r="50" s="1" customFormat="1" ht="16.5" customHeight="1">
      <c r="B50" s="35"/>
      <c r="C50" s="36"/>
      <c r="D50" s="36"/>
      <c r="E50" s="168" t="str">
        <f>E7</f>
        <v>Oprava traťového úseku Janovice nad Úhlavou - Kdyně</v>
      </c>
      <c r="F50" s="29"/>
      <c r="G50" s="29"/>
      <c r="H50" s="29"/>
      <c r="I50" s="140"/>
      <c r="J50" s="36"/>
      <c r="K50" s="36"/>
      <c r="L50" s="40"/>
    </row>
    <row r="51" ht="12" customHeight="1">
      <c r="B51" s="18"/>
      <c r="C51" s="29" t="s">
        <v>103</v>
      </c>
      <c r="D51" s="19"/>
      <c r="E51" s="19"/>
      <c r="F51" s="19"/>
      <c r="G51" s="19"/>
      <c r="H51" s="19"/>
      <c r="I51" s="133"/>
      <c r="J51" s="19"/>
      <c r="K51" s="19"/>
      <c r="L51" s="17"/>
    </row>
    <row r="52" s="1" customFormat="1" ht="16.5" customHeight="1">
      <c r="B52" s="35"/>
      <c r="C52" s="36"/>
      <c r="D52" s="36"/>
      <c r="E52" s="168" t="s">
        <v>104</v>
      </c>
      <c r="F52" s="36"/>
      <c r="G52" s="36"/>
      <c r="H52" s="36"/>
      <c r="I52" s="140"/>
      <c r="J52" s="36"/>
      <c r="K52" s="36"/>
      <c r="L52" s="40"/>
    </row>
    <row r="53" s="1" customFormat="1" ht="12" customHeight="1">
      <c r="B53" s="35"/>
      <c r="C53" s="29" t="s">
        <v>105</v>
      </c>
      <c r="D53" s="36"/>
      <c r="E53" s="36"/>
      <c r="F53" s="36"/>
      <c r="G53" s="36"/>
      <c r="H53" s="36"/>
      <c r="I53" s="140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SO 1.2 - Materiál objednatele</v>
      </c>
      <c r="F54" s="36"/>
      <c r="G54" s="36"/>
      <c r="H54" s="36"/>
      <c r="I54" s="140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40"/>
      <c r="J55" s="36"/>
      <c r="K55" s="36"/>
      <c r="L55" s="40"/>
    </row>
    <row r="56" s="1" customFormat="1" ht="12" customHeight="1">
      <c r="B56" s="35"/>
      <c r="C56" s="29" t="s">
        <v>20</v>
      </c>
      <c r="D56" s="36"/>
      <c r="E56" s="36"/>
      <c r="F56" s="24" t="str">
        <f>F14</f>
        <v>TO Domažlice</v>
      </c>
      <c r="G56" s="36"/>
      <c r="H56" s="36"/>
      <c r="I56" s="142" t="s">
        <v>22</v>
      </c>
      <c r="J56" s="64" t="str">
        <f>IF(J14="","",J14)</f>
        <v>24. 4. 2019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40"/>
      <c r="J57" s="36"/>
      <c r="K57" s="36"/>
      <c r="L57" s="40"/>
    </row>
    <row r="58" s="1" customFormat="1" ht="13.65" customHeight="1">
      <c r="B58" s="35"/>
      <c r="C58" s="29" t="s">
        <v>24</v>
      </c>
      <c r="D58" s="36"/>
      <c r="E58" s="36"/>
      <c r="F58" s="24" t="str">
        <f>E17</f>
        <v>SŽDC s.o. - OŘ Plzeň</v>
      </c>
      <c r="G58" s="36"/>
      <c r="H58" s="36"/>
      <c r="I58" s="142" t="s">
        <v>30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28</v>
      </c>
      <c r="D59" s="36"/>
      <c r="E59" s="36"/>
      <c r="F59" s="24" t="str">
        <f>IF(E20="","",E20)</f>
        <v>Vyplň údaj</v>
      </c>
      <c r="G59" s="36"/>
      <c r="H59" s="36"/>
      <c r="I59" s="142" t="s">
        <v>33</v>
      </c>
      <c r="J59" s="33" t="str">
        <f>E26</f>
        <v>Jung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40"/>
      <c r="J60" s="36"/>
      <c r="K60" s="36"/>
      <c r="L60" s="40"/>
    </row>
    <row r="61" s="1" customFormat="1" ht="29.28" customHeight="1">
      <c r="B61" s="35"/>
      <c r="C61" s="169" t="s">
        <v>108</v>
      </c>
      <c r="D61" s="170"/>
      <c r="E61" s="170"/>
      <c r="F61" s="170"/>
      <c r="G61" s="170"/>
      <c r="H61" s="170"/>
      <c r="I61" s="171"/>
      <c r="J61" s="172" t="s">
        <v>109</v>
      </c>
      <c r="K61" s="170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40"/>
      <c r="J62" s="36"/>
      <c r="K62" s="36"/>
      <c r="L62" s="40"/>
    </row>
    <row r="63" s="1" customFormat="1" ht="22.8" customHeight="1">
      <c r="B63" s="35"/>
      <c r="C63" s="173" t="s">
        <v>110</v>
      </c>
      <c r="D63" s="36"/>
      <c r="E63" s="36"/>
      <c r="F63" s="36"/>
      <c r="G63" s="36"/>
      <c r="H63" s="36"/>
      <c r="I63" s="140"/>
      <c r="J63" s="95">
        <f>J85</f>
        <v>0</v>
      </c>
      <c r="K63" s="36"/>
      <c r="L63" s="40"/>
      <c r="AU63" s="14" t="s">
        <v>111</v>
      </c>
    </row>
    <row r="64" s="1" customFormat="1" ht="21.84" customHeight="1">
      <c r="B64" s="35"/>
      <c r="C64" s="36"/>
      <c r="D64" s="36"/>
      <c r="E64" s="36"/>
      <c r="F64" s="36"/>
      <c r="G64" s="36"/>
      <c r="H64" s="36"/>
      <c r="I64" s="140"/>
      <c r="J64" s="36"/>
      <c r="K64" s="36"/>
      <c r="L64" s="40"/>
    </row>
    <row r="65" s="1" customFormat="1" ht="6.96" customHeight="1">
      <c r="B65" s="54"/>
      <c r="C65" s="55"/>
      <c r="D65" s="55"/>
      <c r="E65" s="55"/>
      <c r="F65" s="55"/>
      <c r="G65" s="55"/>
      <c r="H65" s="55"/>
      <c r="I65" s="164"/>
      <c r="J65" s="55"/>
      <c r="K65" s="55"/>
      <c r="L65" s="40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67"/>
      <c r="J69" s="57"/>
      <c r="K69" s="57"/>
      <c r="L69" s="40"/>
    </row>
    <row r="70" s="1" customFormat="1" ht="24.96" customHeight="1">
      <c r="B70" s="35"/>
      <c r="C70" s="20" t="s">
        <v>112</v>
      </c>
      <c r="D70" s="36"/>
      <c r="E70" s="36"/>
      <c r="F70" s="36"/>
      <c r="G70" s="36"/>
      <c r="H70" s="36"/>
      <c r="I70" s="140"/>
      <c r="J70" s="36"/>
      <c r="K70" s="36"/>
      <c r="L70" s="40"/>
    </row>
    <row r="71" s="1" customFormat="1" ht="6.96" customHeight="1">
      <c r="B71" s="35"/>
      <c r="C71" s="36"/>
      <c r="D71" s="36"/>
      <c r="E71" s="36"/>
      <c r="F71" s="36"/>
      <c r="G71" s="36"/>
      <c r="H71" s="36"/>
      <c r="I71" s="140"/>
      <c r="J71" s="36"/>
      <c r="K71" s="36"/>
      <c r="L71" s="40"/>
    </row>
    <row r="72" s="1" customFormat="1" ht="12" customHeight="1">
      <c r="B72" s="35"/>
      <c r="C72" s="29" t="s">
        <v>16</v>
      </c>
      <c r="D72" s="36"/>
      <c r="E72" s="36"/>
      <c r="F72" s="36"/>
      <c r="G72" s="36"/>
      <c r="H72" s="36"/>
      <c r="I72" s="140"/>
      <c r="J72" s="36"/>
      <c r="K72" s="36"/>
      <c r="L72" s="40"/>
    </row>
    <row r="73" s="1" customFormat="1" ht="16.5" customHeight="1">
      <c r="B73" s="35"/>
      <c r="C73" s="36"/>
      <c r="D73" s="36"/>
      <c r="E73" s="168" t="str">
        <f>E7</f>
        <v>Oprava traťového úseku Janovice nad Úhlavou - Kdyně</v>
      </c>
      <c r="F73" s="29"/>
      <c r="G73" s="29"/>
      <c r="H73" s="29"/>
      <c r="I73" s="140"/>
      <c r="J73" s="36"/>
      <c r="K73" s="36"/>
      <c r="L73" s="40"/>
    </row>
    <row r="74" ht="12" customHeight="1">
      <c r="B74" s="18"/>
      <c r="C74" s="29" t="s">
        <v>103</v>
      </c>
      <c r="D74" s="19"/>
      <c r="E74" s="19"/>
      <c r="F74" s="19"/>
      <c r="G74" s="19"/>
      <c r="H74" s="19"/>
      <c r="I74" s="133"/>
      <c r="J74" s="19"/>
      <c r="K74" s="19"/>
      <c r="L74" s="17"/>
    </row>
    <row r="75" s="1" customFormat="1" ht="16.5" customHeight="1">
      <c r="B75" s="35"/>
      <c r="C75" s="36"/>
      <c r="D75" s="36"/>
      <c r="E75" s="168" t="s">
        <v>104</v>
      </c>
      <c r="F75" s="36"/>
      <c r="G75" s="36"/>
      <c r="H75" s="36"/>
      <c r="I75" s="140"/>
      <c r="J75" s="36"/>
      <c r="K75" s="36"/>
      <c r="L75" s="40"/>
    </row>
    <row r="76" s="1" customFormat="1" ht="12" customHeight="1">
      <c r="B76" s="35"/>
      <c r="C76" s="29" t="s">
        <v>105</v>
      </c>
      <c r="D76" s="36"/>
      <c r="E76" s="36"/>
      <c r="F76" s="36"/>
      <c r="G76" s="36"/>
      <c r="H76" s="36"/>
      <c r="I76" s="140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E11</f>
        <v>SO 1.2 - Materiál objednatele</v>
      </c>
      <c r="F77" s="36"/>
      <c r="G77" s="36"/>
      <c r="H77" s="36"/>
      <c r="I77" s="140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40"/>
      <c r="J78" s="36"/>
      <c r="K78" s="36"/>
      <c r="L78" s="40"/>
    </row>
    <row r="79" s="1" customFormat="1" ht="12" customHeight="1">
      <c r="B79" s="35"/>
      <c r="C79" s="29" t="s">
        <v>20</v>
      </c>
      <c r="D79" s="36"/>
      <c r="E79" s="36"/>
      <c r="F79" s="24" t="str">
        <f>F14</f>
        <v>TO Domažlice</v>
      </c>
      <c r="G79" s="36"/>
      <c r="H79" s="36"/>
      <c r="I79" s="142" t="s">
        <v>22</v>
      </c>
      <c r="J79" s="64" t="str">
        <f>IF(J14="","",J14)</f>
        <v>24. 4. 2019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40"/>
      <c r="J80" s="36"/>
      <c r="K80" s="36"/>
      <c r="L80" s="40"/>
    </row>
    <row r="81" s="1" customFormat="1" ht="13.65" customHeight="1">
      <c r="B81" s="35"/>
      <c r="C81" s="29" t="s">
        <v>24</v>
      </c>
      <c r="D81" s="36"/>
      <c r="E81" s="36"/>
      <c r="F81" s="24" t="str">
        <f>E17</f>
        <v>SŽDC s.o. - OŘ Plzeň</v>
      </c>
      <c r="G81" s="36"/>
      <c r="H81" s="36"/>
      <c r="I81" s="142" t="s">
        <v>30</v>
      </c>
      <c r="J81" s="33" t="str">
        <f>E23</f>
        <v xml:space="preserve"> </v>
      </c>
      <c r="K81" s="36"/>
      <c r="L81" s="40"/>
    </row>
    <row r="82" s="1" customFormat="1" ht="13.65" customHeight="1">
      <c r="B82" s="35"/>
      <c r="C82" s="29" t="s">
        <v>28</v>
      </c>
      <c r="D82" s="36"/>
      <c r="E82" s="36"/>
      <c r="F82" s="24" t="str">
        <f>IF(E20="","",E20)</f>
        <v>Vyplň údaj</v>
      </c>
      <c r="G82" s="36"/>
      <c r="H82" s="36"/>
      <c r="I82" s="142" t="s">
        <v>33</v>
      </c>
      <c r="J82" s="33" t="str">
        <f>E26</f>
        <v>Jung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40"/>
      <c r="J83" s="36"/>
      <c r="K83" s="36"/>
      <c r="L83" s="40"/>
    </row>
    <row r="84" s="8" customFormat="1" ht="29.28" customHeight="1">
      <c r="B84" s="174"/>
      <c r="C84" s="175" t="s">
        <v>113</v>
      </c>
      <c r="D84" s="176" t="s">
        <v>55</v>
      </c>
      <c r="E84" s="176" t="s">
        <v>51</v>
      </c>
      <c r="F84" s="176" t="s">
        <v>52</v>
      </c>
      <c r="G84" s="176" t="s">
        <v>114</v>
      </c>
      <c r="H84" s="176" t="s">
        <v>115</v>
      </c>
      <c r="I84" s="177" t="s">
        <v>116</v>
      </c>
      <c r="J84" s="178" t="s">
        <v>109</v>
      </c>
      <c r="K84" s="179" t="s">
        <v>117</v>
      </c>
      <c r="L84" s="180"/>
      <c r="M84" s="85" t="s">
        <v>1</v>
      </c>
      <c r="N84" s="86" t="s">
        <v>40</v>
      </c>
      <c r="O84" s="86" t="s">
        <v>118</v>
      </c>
      <c r="P84" s="86" t="s">
        <v>119</v>
      </c>
      <c r="Q84" s="86" t="s">
        <v>120</v>
      </c>
      <c r="R84" s="86" t="s">
        <v>121</v>
      </c>
      <c r="S84" s="86" t="s">
        <v>122</v>
      </c>
      <c r="T84" s="87" t="s">
        <v>123</v>
      </c>
    </row>
    <row r="85" s="1" customFormat="1" ht="22.8" customHeight="1">
      <c r="B85" s="35"/>
      <c r="C85" s="92" t="s">
        <v>124</v>
      </c>
      <c r="D85" s="36"/>
      <c r="E85" s="36"/>
      <c r="F85" s="36"/>
      <c r="G85" s="36"/>
      <c r="H85" s="36"/>
      <c r="I85" s="140"/>
      <c r="J85" s="181">
        <f>BK85</f>
        <v>0</v>
      </c>
      <c r="K85" s="36"/>
      <c r="L85" s="40"/>
      <c r="M85" s="88"/>
      <c r="N85" s="89"/>
      <c r="O85" s="89"/>
      <c r="P85" s="182">
        <f>SUM(P86:P95)</f>
        <v>0</v>
      </c>
      <c r="Q85" s="89"/>
      <c r="R85" s="182">
        <f>SUM(R86:R95)</f>
        <v>559.28075000000001</v>
      </c>
      <c r="S85" s="89"/>
      <c r="T85" s="183">
        <f>SUM(T86:T95)</f>
        <v>0</v>
      </c>
      <c r="AT85" s="14" t="s">
        <v>69</v>
      </c>
      <c r="AU85" s="14" t="s">
        <v>111</v>
      </c>
      <c r="BK85" s="184">
        <f>SUM(BK86:BK95)</f>
        <v>0</v>
      </c>
    </row>
    <row r="86" s="1" customFormat="1" ht="16.5" customHeight="1">
      <c r="B86" s="35"/>
      <c r="C86" s="222" t="s">
        <v>77</v>
      </c>
      <c r="D86" s="222" t="s">
        <v>164</v>
      </c>
      <c r="E86" s="223" t="s">
        <v>439</v>
      </c>
      <c r="F86" s="224" t="s">
        <v>440</v>
      </c>
      <c r="G86" s="225" t="s">
        <v>224</v>
      </c>
      <c r="H86" s="226">
        <v>1384</v>
      </c>
      <c r="I86" s="227"/>
      <c r="J86" s="228">
        <f>ROUND(I86*H86,2)</f>
        <v>0</v>
      </c>
      <c r="K86" s="224" t="s">
        <v>129</v>
      </c>
      <c r="L86" s="229"/>
      <c r="M86" s="230" t="s">
        <v>1</v>
      </c>
      <c r="N86" s="231" t="s">
        <v>41</v>
      </c>
      <c r="O86" s="76"/>
      <c r="P86" s="194">
        <f>O86*H86</f>
        <v>0</v>
      </c>
      <c r="Q86" s="194">
        <v>0.32700000000000001</v>
      </c>
      <c r="R86" s="194">
        <f>Q86*H86</f>
        <v>452.56800000000004</v>
      </c>
      <c r="S86" s="194">
        <v>0</v>
      </c>
      <c r="T86" s="195">
        <f>S86*H86</f>
        <v>0</v>
      </c>
      <c r="AR86" s="14" t="s">
        <v>177</v>
      </c>
      <c r="AT86" s="14" t="s">
        <v>164</v>
      </c>
      <c r="AU86" s="14" t="s">
        <v>70</v>
      </c>
      <c r="AY86" s="14" t="s">
        <v>131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4" t="s">
        <v>77</v>
      </c>
      <c r="BK86" s="196">
        <f>ROUND(I86*H86,2)</f>
        <v>0</v>
      </c>
      <c r="BL86" s="14" t="s">
        <v>130</v>
      </c>
      <c r="BM86" s="14" t="s">
        <v>441</v>
      </c>
    </row>
    <row r="87" s="1" customFormat="1">
      <c r="B87" s="35"/>
      <c r="C87" s="36"/>
      <c r="D87" s="197" t="s">
        <v>133</v>
      </c>
      <c r="E87" s="36"/>
      <c r="F87" s="198" t="s">
        <v>440</v>
      </c>
      <c r="G87" s="36"/>
      <c r="H87" s="36"/>
      <c r="I87" s="140"/>
      <c r="J87" s="36"/>
      <c r="K87" s="36"/>
      <c r="L87" s="40"/>
      <c r="M87" s="199"/>
      <c r="N87" s="76"/>
      <c r="O87" s="76"/>
      <c r="P87" s="76"/>
      <c r="Q87" s="76"/>
      <c r="R87" s="76"/>
      <c r="S87" s="76"/>
      <c r="T87" s="77"/>
      <c r="AT87" s="14" t="s">
        <v>133</v>
      </c>
      <c r="AU87" s="14" t="s">
        <v>70</v>
      </c>
    </row>
    <row r="88" s="1" customFormat="1" ht="16.5" customHeight="1">
      <c r="B88" s="35"/>
      <c r="C88" s="222" t="s">
        <v>79</v>
      </c>
      <c r="D88" s="222" t="s">
        <v>164</v>
      </c>
      <c r="E88" s="223" t="s">
        <v>442</v>
      </c>
      <c r="F88" s="224" t="s">
        <v>443</v>
      </c>
      <c r="G88" s="225" t="s">
        <v>224</v>
      </c>
      <c r="H88" s="226">
        <v>23</v>
      </c>
      <c r="I88" s="227"/>
      <c r="J88" s="228">
        <f>ROUND(I88*H88,2)</f>
        <v>0</v>
      </c>
      <c r="K88" s="224" t="s">
        <v>129</v>
      </c>
      <c r="L88" s="229"/>
      <c r="M88" s="230" t="s">
        <v>1</v>
      </c>
      <c r="N88" s="231" t="s">
        <v>41</v>
      </c>
      <c r="O88" s="76"/>
      <c r="P88" s="194">
        <f>O88*H88</f>
        <v>0</v>
      </c>
      <c r="Q88" s="194">
        <v>3.70425</v>
      </c>
      <c r="R88" s="194">
        <f>Q88*H88</f>
        <v>85.197749999999999</v>
      </c>
      <c r="S88" s="194">
        <v>0</v>
      </c>
      <c r="T88" s="195">
        <f>S88*H88</f>
        <v>0</v>
      </c>
      <c r="AR88" s="14" t="s">
        <v>177</v>
      </c>
      <c r="AT88" s="14" t="s">
        <v>164</v>
      </c>
      <c r="AU88" s="14" t="s">
        <v>70</v>
      </c>
      <c r="AY88" s="14" t="s">
        <v>131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4" t="s">
        <v>77</v>
      </c>
      <c r="BK88" s="196">
        <f>ROUND(I88*H88,2)</f>
        <v>0</v>
      </c>
      <c r="BL88" s="14" t="s">
        <v>130</v>
      </c>
      <c r="BM88" s="14" t="s">
        <v>444</v>
      </c>
    </row>
    <row r="89" s="1" customFormat="1">
      <c r="B89" s="35"/>
      <c r="C89" s="36"/>
      <c r="D89" s="197" t="s">
        <v>133</v>
      </c>
      <c r="E89" s="36"/>
      <c r="F89" s="198" t="s">
        <v>443</v>
      </c>
      <c r="G89" s="36"/>
      <c r="H89" s="36"/>
      <c r="I89" s="140"/>
      <c r="J89" s="36"/>
      <c r="K89" s="36"/>
      <c r="L89" s="40"/>
      <c r="M89" s="199"/>
      <c r="N89" s="76"/>
      <c r="O89" s="76"/>
      <c r="P89" s="76"/>
      <c r="Q89" s="76"/>
      <c r="R89" s="76"/>
      <c r="S89" s="76"/>
      <c r="T89" s="77"/>
      <c r="AT89" s="14" t="s">
        <v>133</v>
      </c>
      <c r="AU89" s="14" t="s">
        <v>70</v>
      </c>
    </row>
    <row r="90" s="1" customFormat="1" ht="16.5" customHeight="1">
      <c r="B90" s="35"/>
      <c r="C90" s="222" t="s">
        <v>145</v>
      </c>
      <c r="D90" s="222" t="s">
        <v>164</v>
      </c>
      <c r="E90" s="223" t="s">
        <v>445</v>
      </c>
      <c r="F90" s="224" t="s">
        <v>446</v>
      </c>
      <c r="G90" s="225" t="s">
        <v>224</v>
      </c>
      <c r="H90" s="226">
        <v>65</v>
      </c>
      <c r="I90" s="227"/>
      <c r="J90" s="228">
        <f>ROUND(I90*H90,2)</f>
        <v>0</v>
      </c>
      <c r="K90" s="224" t="s">
        <v>129</v>
      </c>
      <c r="L90" s="229"/>
      <c r="M90" s="230" t="s">
        <v>1</v>
      </c>
      <c r="N90" s="231" t="s">
        <v>41</v>
      </c>
      <c r="O90" s="76"/>
      <c r="P90" s="194">
        <f>O90*H90</f>
        <v>0</v>
      </c>
      <c r="Q90" s="194">
        <v>0.33100000000000002</v>
      </c>
      <c r="R90" s="194">
        <f>Q90*H90</f>
        <v>21.515000000000001</v>
      </c>
      <c r="S90" s="194">
        <v>0</v>
      </c>
      <c r="T90" s="195">
        <f>S90*H90</f>
        <v>0</v>
      </c>
      <c r="AR90" s="14" t="s">
        <v>168</v>
      </c>
      <c r="AT90" s="14" t="s">
        <v>164</v>
      </c>
      <c r="AU90" s="14" t="s">
        <v>70</v>
      </c>
      <c r="AY90" s="14" t="s">
        <v>131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4" t="s">
        <v>77</v>
      </c>
      <c r="BK90" s="196">
        <f>ROUND(I90*H90,2)</f>
        <v>0</v>
      </c>
      <c r="BL90" s="14" t="s">
        <v>168</v>
      </c>
      <c r="BM90" s="14" t="s">
        <v>447</v>
      </c>
    </row>
    <row r="91" s="1" customFormat="1">
      <c r="B91" s="35"/>
      <c r="C91" s="36"/>
      <c r="D91" s="197" t="s">
        <v>133</v>
      </c>
      <c r="E91" s="36"/>
      <c r="F91" s="198" t="s">
        <v>446</v>
      </c>
      <c r="G91" s="36"/>
      <c r="H91" s="36"/>
      <c r="I91" s="140"/>
      <c r="J91" s="36"/>
      <c r="K91" s="36"/>
      <c r="L91" s="40"/>
      <c r="M91" s="199"/>
      <c r="N91" s="76"/>
      <c r="O91" s="76"/>
      <c r="P91" s="76"/>
      <c r="Q91" s="76"/>
      <c r="R91" s="76"/>
      <c r="S91" s="76"/>
      <c r="T91" s="77"/>
      <c r="AT91" s="14" t="s">
        <v>133</v>
      </c>
      <c r="AU91" s="14" t="s">
        <v>70</v>
      </c>
    </row>
    <row r="92" s="1" customFormat="1" ht="16.5" customHeight="1">
      <c r="B92" s="35"/>
      <c r="C92" s="222" t="s">
        <v>130</v>
      </c>
      <c r="D92" s="222" t="s">
        <v>164</v>
      </c>
      <c r="E92" s="223" t="s">
        <v>448</v>
      </c>
      <c r="F92" s="224" t="s">
        <v>449</v>
      </c>
      <c r="G92" s="225" t="s">
        <v>224</v>
      </c>
      <c r="H92" s="226">
        <v>62</v>
      </c>
      <c r="I92" s="227"/>
      <c r="J92" s="228">
        <f>ROUND(I92*H92,2)</f>
        <v>0</v>
      </c>
      <c r="K92" s="224" t="s">
        <v>129</v>
      </c>
      <c r="L92" s="229"/>
      <c r="M92" s="230" t="s">
        <v>1</v>
      </c>
      <c r="N92" s="231" t="s">
        <v>41</v>
      </c>
      <c r="O92" s="76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AR92" s="14" t="s">
        <v>168</v>
      </c>
      <c r="AT92" s="14" t="s">
        <v>164</v>
      </c>
      <c r="AU92" s="14" t="s">
        <v>70</v>
      </c>
      <c r="AY92" s="14" t="s">
        <v>131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4" t="s">
        <v>77</v>
      </c>
      <c r="BK92" s="196">
        <f>ROUND(I92*H92,2)</f>
        <v>0</v>
      </c>
      <c r="BL92" s="14" t="s">
        <v>168</v>
      </c>
      <c r="BM92" s="14" t="s">
        <v>450</v>
      </c>
    </row>
    <row r="93" s="1" customFormat="1">
      <c r="B93" s="35"/>
      <c r="C93" s="36"/>
      <c r="D93" s="197" t="s">
        <v>133</v>
      </c>
      <c r="E93" s="36"/>
      <c r="F93" s="198" t="s">
        <v>449</v>
      </c>
      <c r="G93" s="36"/>
      <c r="H93" s="36"/>
      <c r="I93" s="140"/>
      <c r="J93" s="36"/>
      <c r="K93" s="36"/>
      <c r="L93" s="40"/>
      <c r="M93" s="199"/>
      <c r="N93" s="76"/>
      <c r="O93" s="76"/>
      <c r="P93" s="76"/>
      <c r="Q93" s="76"/>
      <c r="R93" s="76"/>
      <c r="S93" s="76"/>
      <c r="T93" s="77"/>
      <c r="AT93" s="14" t="s">
        <v>133</v>
      </c>
      <c r="AU93" s="14" t="s">
        <v>70</v>
      </c>
    </row>
    <row r="94" s="1" customFormat="1" ht="16.5" customHeight="1">
      <c r="B94" s="35"/>
      <c r="C94" s="222" t="s">
        <v>156</v>
      </c>
      <c r="D94" s="222" t="s">
        <v>164</v>
      </c>
      <c r="E94" s="223" t="s">
        <v>451</v>
      </c>
      <c r="F94" s="224" t="s">
        <v>452</v>
      </c>
      <c r="G94" s="225" t="s">
        <v>224</v>
      </c>
      <c r="H94" s="226">
        <v>62</v>
      </c>
      <c r="I94" s="227"/>
      <c r="J94" s="228">
        <f>ROUND(I94*H94,2)</f>
        <v>0</v>
      </c>
      <c r="K94" s="224" t="s">
        <v>129</v>
      </c>
      <c r="L94" s="229"/>
      <c r="M94" s="230" t="s">
        <v>1</v>
      </c>
      <c r="N94" s="231" t="s">
        <v>41</v>
      </c>
      <c r="O94" s="76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AR94" s="14" t="s">
        <v>168</v>
      </c>
      <c r="AT94" s="14" t="s">
        <v>164</v>
      </c>
      <c r="AU94" s="14" t="s">
        <v>70</v>
      </c>
      <c r="AY94" s="14" t="s">
        <v>131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4" t="s">
        <v>77</v>
      </c>
      <c r="BK94" s="196">
        <f>ROUND(I94*H94,2)</f>
        <v>0</v>
      </c>
      <c r="BL94" s="14" t="s">
        <v>168</v>
      </c>
      <c r="BM94" s="14" t="s">
        <v>453</v>
      </c>
    </row>
    <row r="95" s="1" customFormat="1">
      <c r="B95" s="35"/>
      <c r="C95" s="36"/>
      <c r="D95" s="197" t="s">
        <v>133</v>
      </c>
      <c r="E95" s="36"/>
      <c r="F95" s="198" t="s">
        <v>452</v>
      </c>
      <c r="G95" s="36"/>
      <c r="H95" s="36"/>
      <c r="I95" s="140"/>
      <c r="J95" s="36"/>
      <c r="K95" s="36"/>
      <c r="L95" s="40"/>
      <c r="M95" s="236"/>
      <c r="N95" s="237"/>
      <c r="O95" s="237"/>
      <c r="P95" s="237"/>
      <c r="Q95" s="237"/>
      <c r="R95" s="237"/>
      <c r="S95" s="237"/>
      <c r="T95" s="238"/>
      <c r="AT95" s="14" t="s">
        <v>133</v>
      </c>
      <c r="AU95" s="14" t="s">
        <v>70</v>
      </c>
    </row>
    <row r="96" s="1" customFormat="1" ht="6.96" customHeight="1">
      <c r="B96" s="54"/>
      <c r="C96" s="55"/>
      <c r="D96" s="55"/>
      <c r="E96" s="55"/>
      <c r="F96" s="55"/>
      <c r="G96" s="55"/>
      <c r="H96" s="55"/>
      <c r="I96" s="164"/>
      <c r="J96" s="55"/>
      <c r="K96" s="55"/>
      <c r="L96" s="40"/>
    </row>
  </sheetData>
  <sheetProtection sheet="1" autoFilter="0" formatColumns="0" formatRows="0" objects="1" scenarios="1" spinCount="100000" saltValue="7jdZpVu09QIG2ihww7dj3NMfKnFpWKubiSlQlPRUal3ke1Sn2C8YPaJ0L1GEjnqU0AjM9DGKxi7FmaLboik7ZQ==" hashValue="xhOO9SHmx/tSjbsLYRfwsv6kxsUCKv6imAe2UVF0Wh4WpvfGoa9EyPJo76uoKUM4m4A+EfQNBX43I3RmgCsH2g==" algorithmName="SHA-512" password="CC35"/>
  <autoFilter ref="C84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93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79</v>
      </c>
    </row>
    <row r="4" ht="24.96" customHeight="1">
      <c r="B4" s="17"/>
      <c r="D4" s="137" t="s">
        <v>102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8" t="s">
        <v>16</v>
      </c>
      <c r="L6" s="17"/>
    </row>
    <row r="7" ht="16.5" customHeight="1">
      <c r="B7" s="17"/>
      <c r="E7" s="139" t="str">
        <f>'Rekapitulace stavby'!K6</f>
        <v>Oprava traťového úseku Janovice nad Úhlavou - Kdyně</v>
      </c>
      <c r="F7" s="138"/>
      <c r="G7" s="138"/>
      <c r="H7" s="138"/>
      <c r="L7" s="17"/>
    </row>
    <row r="8" ht="12" customHeight="1">
      <c r="B8" s="17"/>
      <c r="D8" s="138" t="s">
        <v>103</v>
      </c>
      <c r="L8" s="17"/>
    </row>
    <row r="9" s="1" customFormat="1" ht="16.5" customHeight="1">
      <c r="B9" s="40"/>
      <c r="E9" s="139" t="s">
        <v>454</v>
      </c>
      <c r="F9" s="1"/>
      <c r="G9" s="1"/>
      <c r="H9" s="1"/>
      <c r="I9" s="140"/>
      <c r="L9" s="40"/>
    </row>
    <row r="10" s="1" customFormat="1" ht="12" customHeight="1">
      <c r="B10" s="40"/>
      <c r="D10" s="138" t="s">
        <v>105</v>
      </c>
      <c r="I10" s="140"/>
      <c r="L10" s="40"/>
    </row>
    <row r="11" s="1" customFormat="1" ht="36.96" customHeight="1">
      <c r="B11" s="40"/>
      <c r="E11" s="141" t="s">
        <v>455</v>
      </c>
      <c r="F11" s="1"/>
      <c r="G11" s="1"/>
      <c r="H11" s="1"/>
      <c r="I11" s="140"/>
      <c r="L11" s="40"/>
    </row>
    <row r="12" s="1" customFormat="1">
      <c r="B12" s="40"/>
      <c r="I12" s="140"/>
      <c r="L12" s="40"/>
    </row>
    <row r="13" s="1" customFormat="1" ht="12" customHeight="1">
      <c r="B13" s="40"/>
      <c r="D13" s="138" t="s">
        <v>18</v>
      </c>
      <c r="F13" s="14" t="s">
        <v>1</v>
      </c>
      <c r="I13" s="142" t="s">
        <v>19</v>
      </c>
      <c r="J13" s="14" t="s">
        <v>1</v>
      </c>
      <c r="L13" s="40"/>
    </row>
    <row r="14" s="1" customFormat="1" ht="12" customHeight="1">
      <c r="B14" s="40"/>
      <c r="D14" s="138" t="s">
        <v>20</v>
      </c>
      <c r="F14" s="14" t="s">
        <v>456</v>
      </c>
      <c r="I14" s="142" t="s">
        <v>22</v>
      </c>
      <c r="J14" s="143" t="str">
        <f>'Rekapitulace stavby'!AN8</f>
        <v>24. 4. 2019</v>
      </c>
      <c r="L14" s="40"/>
    </row>
    <row r="15" s="1" customFormat="1" ht="10.8" customHeight="1">
      <c r="B15" s="40"/>
      <c r="I15" s="140"/>
      <c r="L15" s="40"/>
    </row>
    <row r="16" s="1" customFormat="1" ht="12" customHeight="1">
      <c r="B16" s="40"/>
      <c r="D16" s="138" t="s">
        <v>24</v>
      </c>
      <c r="I16" s="142" t="s">
        <v>25</v>
      </c>
      <c r="J16" s="14" t="s">
        <v>1</v>
      </c>
      <c r="L16" s="40"/>
    </row>
    <row r="17" s="1" customFormat="1" ht="18" customHeight="1">
      <c r="B17" s="40"/>
      <c r="E17" s="14" t="s">
        <v>457</v>
      </c>
      <c r="I17" s="142" t="s">
        <v>27</v>
      </c>
      <c r="J17" s="14" t="s">
        <v>1</v>
      </c>
      <c r="L17" s="40"/>
    </row>
    <row r="18" s="1" customFormat="1" ht="6.96" customHeight="1">
      <c r="B18" s="40"/>
      <c r="I18" s="140"/>
      <c r="L18" s="40"/>
    </row>
    <row r="19" s="1" customFormat="1" ht="12" customHeight="1">
      <c r="B19" s="40"/>
      <c r="D19" s="138" t="s">
        <v>28</v>
      </c>
      <c r="I19" s="142" t="s">
        <v>25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2" t="s">
        <v>27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40"/>
      <c r="L21" s="40"/>
    </row>
    <row r="22" s="1" customFormat="1" ht="12" customHeight="1">
      <c r="B22" s="40"/>
      <c r="D22" s="138" t="s">
        <v>30</v>
      </c>
      <c r="I22" s="142" t="s">
        <v>25</v>
      </c>
      <c r="J22" s="14" t="s">
        <v>1</v>
      </c>
      <c r="L22" s="40"/>
    </row>
    <row r="23" s="1" customFormat="1" ht="18" customHeight="1">
      <c r="B23" s="40"/>
      <c r="E23" s="14" t="s">
        <v>31</v>
      </c>
      <c r="I23" s="142" t="s">
        <v>27</v>
      </c>
      <c r="J23" s="14" t="s">
        <v>1</v>
      </c>
      <c r="L23" s="40"/>
    </row>
    <row r="24" s="1" customFormat="1" ht="6.96" customHeight="1">
      <c r="B24" s="40"/>
      <c r="I24" s="140"/>
      <c r="L24" s="40"/>
    </row>
    <row r="25" s="1" customFormat="1" ht="12" customHeight="1">
      <c r="B25" s="40"/>
      <c r="D25" s="138" t="s">
        <v>33</v>
      </c>
      <c r="I25" s="142" t="s">
        <v>25</v>
      </c>
      <c r="J25" s="14" t="s">
        <v>1</v>
      </c>
      <c r="L25" s="40"/>
    </row>
    <row r="26" s="1" customFormat="1" ht="18" customHeight="1">
      <c r="B26" s="40"/>
      <c r="E26" s="14" t="s">
        <v>31</v>
      </c>
      <c r="I26" s="142" t="s">
        <v>27</v>
      </c>
      <c r="J26" s="14" t="s">
        <v>1</v>
      </c>
      <c r="L26" s="40"/>
    </row>
    <row r="27" s="1" customFormat="1" ht="6.96" customHeight="1">
      <c r="B27" s="40"/>
      <c r="I27" s="140"/>
      <c r="L27" s="40"/>
    </row>
    <row r="28" s="1" customFormat="1" ht="12" customHeight="1">
      <c r="B28" s="40"/>
      <c r="D28" s="138" t="s">
        <v>35</v>
      </c>
      <c r="I28" s="140"/>
      <c r="L28" s="40"/>
    </row>
    <row r="29" s="7" customFormat="1" ht="16.5" customHeight="1">
      <c r="B29" s="144"/>
      <c r="E29" s="145" t="s">
        <v>1</v>
      </c>
      <c r="F29" s="145"/>
      <c r="G29" s="145"/>
      <c r="H29" s="145"/>
      <c r="I29" s="146"/>
      <c r="L29" s="144"/>
    </row>
    <row r="30" s="1" customFormat="1" ht="6.96" customHeight="1">
      <c r="B30" s="40"/>
      <c r="I30" s="140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7"/>
      <c r="J31" s="68"/>
      <c r="K31" s="68"/>
      <c r="L31" s="40"/>
    </row>
    <row r="32" s="1" customFormat="1" ht="25.44" customHeight="1">
      <c r="B32" s="40"/>
      <c r="D32" s="148" t="s">
        <v>36</v>
      </c>
      <c r="I32" s="140"/>
      <c r="J32" s="149">
        <f>ROUND(J86,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7"/>
      <c r="J33" s="68"/>
      <c r="K33" s="68"/>
      <c r="L33" s="40"/>
    </row>
    <row r="34" s="1" customFormat="1" ht="14.4" customHeight="1">
      <c r="B34" s="40"/>
      <c r="F34" s="150" t="s">
        <v>38</v>
      </c>
      <c r="I34" s="151" t="s">
        <v>37</v>
      </c>
      <c r="J34" s="150" t="s">
        <v>39</v>
      </c>
      <c r="L34" s="40"/>
    </row>
    <row r="35" s="1" customFormat="1" ht="14.4" customHeight="1">
      <c r="B35" s="40"/>
      <c r="D35" s="138" t="s">
        <v>40</v>
      </c>
      <c r="E35" s="138" t="s">
        <v>41</v>
      </c>
      <c r="F35" s="152">
        <f>ROUND((SUM(BE86:BE99)),  2)</f>
        <v>0</v>
      </c>
      <c r="I35" s="153">
        <v>0.20999999999999999</v>
      </c>
      <c r="J35" s="152">
        <f>ROUND(((SUM(BE86:BE99))*I35),  2)</f>
        <v>0</v>
      </c>
      <c r="L35" s="40"/>
    </row>
    <row r="36" s="1" customFormat="1" ht="14.4" customHeight="1">
      <c r="B36" s="40"/>
      <c r="E36" s="138" t="s">
        <v>42</v>
      </c>
      <c r="F36" s="152">
        <f>ROUND((SUM(BF86:BF99)),  2)</f>
        <v>0</v>
      </c>
      <c r="I36" s="153">
        <v>0.14999999999999999</v>
      </c>
      <c r="J36" s="152">
        <f>ROUND(((SUM(BF86:BF99))*I36),  2)</f>
        <v>0</v>
      </c>
      <c r="L36" s="40"/>
    </row>
    <row r="37" hidden="1" s="1" customFormat="1" ht="14.4" customHeight="1">
      <c r="B37" s="40"/>
      <c r="E37" s="138" t="s">
        <v>43</v>
      </c>
      <c r="F37" s="152">
        <f>ROUND((SUM(BG86:BG99)),  2)</f>
        <v>0</v>
      </c>
      <c r="I37" s="153">
        <v>0.20999999999999999</v>
      </c>
      <c r="J37" s="152">
        <f>0</f>
        <v>0</v>
      </c>
      <c r="L37" s="40"/>
    </row>
    <row r="38" hidden="1" s="1" customFormat="1" ht="14.4" customHeight="1">
      <c r="B38" s="40"/>
      <c r="E38" s="138" t="s">
        <v>44</v>
      </c>
      <c r="F38" s="152">
        <f>ROUND((SUM(BH86:BH99)),  2)</f>
        <v>0</v>
      </c>
      <c r="I38" s="153">
        <v>0.14999999999999999</v>
      </c>
      <c r="J38" s="152">
        <f>0</f>
        <v>0</v>
      </c>
      <c r="L38" s="40"/>
    </row>
    <row r="39" hidden="1" s="1" customFormat="1" ht="14.4" customHeight="1">
      <c r="B39" s="40"/>
      <c r="E39" s="138" t="s">
        <v>45</v>
      </c>
      <c r="F39" s="152">
        <f>ROUND((SUM(BI86:BI99)),  2)</f>
        <v>0</v>
      </c>
      <c r="I39" s="153">
        <v>0</v>
      </c>
      <c r="J39" s="152">
        <f>0</f>
        <v>0</v>
      </c>
      <c r="L39" s="40"/>
    </row>
    <row r="40" s="1" customFormat="1" ht="6.96" customHeight="1">
      <c r="B40" s="40"/>
      <c r="I40" s="140"/>
      <c r="L40" s="40"/>
    </row>
    <row r="41" s="1" customFormat="1" ht="25.44" customHeight="1">
      <c r="B41" s="40"/>
      <c r="C41" s="154"/>
      <c r="D41" s="155" t="s">
        <v>46</v>
      </c>
      <c r="E41" s="156"/>
      <c r="F41" s="156"/>
      <c r="G41" s="157" t="s">
        <v>47</v>
      </c>
      <c r="H41" s="158" t="s">
        <v>48</v>
      </c>
      <c r="I41" s="159"/>
      <c r="J41" s="160">
        <f>SUM(J32:J39)</f>
        <v>0</v>
      </c>
      <c r="K41" s="161"/>
      <c r="L41" s="40"/>
    </row>
    <row r="42" s="1" customFormat="1" ht="14.4" customHeight="1"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40"/>
    </row>
    <row r="46" s="1" customFormat="1" ht="6.96" customHeight="1">
      <c r="B46" s="165"/>
      <c r="C46" s="166"/>
      <c r="D46" s="166"/>
      <c r="E46" s="166"/>
      <c r="F46" s="166"/>
      <c r="G46" s="166"/>
      <c r="H46" s="166"/>
      <c r="I46" s="167"/>
      <c r="J46" s="166"/>
      <c r="K46" s="166"/>
      <c r="L46" s="40"/>
    </row>
    <row r="47" s="1" customFormat="1" ht="24.96" customHeight="1">
      <c r="B47" s="35"/>
      <c r="C47" s="20" t="s">
        <v>107</v>
      </c>
      <c r="D47" s="36"/>
      <c r="E47" s="36"/>
      <c r="F47" s="36"/>
      <c r="G47" s="36"/>
      <c r="H47" s="36"/>
      <c r="I47" s="140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40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40"/>
      <c r="J49" s="36"/>
      <c r="K49" s="36"/>
      <c r="L49" s="40"/>
    </row>
    <row r="50" s="1" customFormat="1" ht="16.5" customHeight="1">
      <c r="B50" s="35"/>
      <c r="C50" s="36"/>
      <c r="D50" s="36"/>
      <c r="E50" s="168" t="str">
        <f>E7</f>
        <v>Oprava traťového úseku Janovice nad Úhlavou - Kdyně</v>
      </c>
      <c r="F50" s="29"/>
      <c r="G50" s="29"/>
      <c r="H50" s="29"/>
      <c r="I50" s="140"/>
      <c r="J50" s="36"/>
      <c r="K50" s="36"/>
      <c r="L50" s="40"/>
    </row>
    <row r="51" ht="12" customHeight="1">
      <c r="B51" s="18"/>
      <c r="C51" s="29" t="s">
        <v>103</v>
      </c>
      <c r="D51" s="19"/>
      <c r="E51" s="19"/>
      <c r="F51" s="19"/>
      <c r="G51" s="19"/>
      <c r="H51" s="19"/>
      <c r="I51" s="133"/>
      <c r="J51" s="19"/>
      <c r="K51" s="19"/>
      <c r="L51" s="17"/>
    </row>
    <row r="52" s="1" customFormat="1" ht="16.5" customHeight="1">
      <c r="B52" s="35"/>
      <c r="C52" s="36"/>
      <c r="D52" s="36"/>
      <c r="E52" s="168" t="s">
        <v>454</v>
      </c>
      <c r="F52" s="36"/>
      <c r="G52" s="36"/>
      <c r="H52" s="36"/>
      <c r="I52" s="140"/>
      <c r="J52" s="36"/>
      <c r="K52" s="36"/>
      <c r="L52" s="40"/>
    </row>
    <row r="53" s="1" customFormat="1" ht="12" customHeight="1">
      <c r="B53" s="35"/>
      <c r="C53" s="29" t="s">
        <v>105</v>
      </c>
      <c r="D53" s="36"/>
      <c r="E53" s="36"/>
      <c r="F53" s="36"/>
      <c r="G53" s="36"/>
      <c r="H53" s="36"/>
      <c r="I53" s="140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SO 2.1 - Demontáž zab.zař. Dobříkov na Šumavě</v>
      </c>
      <c r="F54" s="36"/>
      <c r="G54" s="36"/>
      <c r="H54" s="36"/>
      <c r="I54" s="140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40"/>
      <c r="J55" s="36"/>
      <c r="K55" s="36"/>
      <c r="L55" s="40"/>
    </row>
    <row r="56" s="1" customFormat="1" ht="12" customHeight="1">
      <c r="B56" s="35"/>
      <c r="C56" s="29" t="s">
        <v>20</v>
      </c>
      <c r="D56" s="36"/>
      <c r="E56" s="36"/>
      <c r="F56" s="24" t="str">
        <f>F14</f>
        <v>Dobříkov na Šumavě</v>
      </c>
      <c r="G56" s="36"/>
      <c r="H56" s="36"/>
      <c r="I56" s="142" t="s">
        <v>22</v>
      </c>
      <c r="J56" s="64" t="str">
        <f>IF(J14="","",J14)</f>
        <v>24. 4. 2019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40"/>
      <c r="J57" s="36"/>
      <c r="K57" s="36"/>
      <c r="L57" s="40"/>
    </row>
    <row r="58" s="1" customFormat="1" ht="13.65" customHeight="1">
      <c r="B58" s="35"/>
      <c r="C58" s="29" t="s">
        <v>24</v>
      </c>
      <c r="D58" s="36"/>
      <c r="E58" s="36"/>
      <c r="F58" s="24" t="str">
        <f>E17</f>
        <v>SŽDC s.o. OŘ Plzeň</v>
      </c>
      <c r="G58" s="36"/>
      <c r="H58" s="36"/>
      <c r="I58" s="142" t="s">
        <v>30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28</v>
      </c>
      <c r="D59" s="36"/>
      <c r="E59" s="36"/>
      <c r="F59" s="24" t="str">
        <f>IF(E20="","",E20)</f>
        <v>Vyplň údaj</v>
      </c>
      <c r="G59" s="36"/>
      <c r="H59" s="36"/>
      <c r="I59" s="142" t="s">
        <v>33</v>
      </c>
      <c r="J59" s="33" t="str">
        <f>E26</f>
        <v xml:space="preserve"> 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40"/>
      <c r="J60" s="36"/>
      <c r="K60" s="36"/>
      <c r="L60" s="40"/>
    </row>
    <row r="61" s="1" customFormat="1" ht="29.28" customHeight="1">
      <c r="B61" s="35"/>
      <c r="C61" s="169" t="s">
        <v>108</v>
      </c>
      <c r="D61" s="170"/>
      <c r="E61" s="170"/>
      <c r="F61" s="170"/>
      <c r="G61" s="170"/>
      <c r="H61" s="170"/>
      <c r="I61" s="171"/>
      <c r="J61" s="172" t="s">
        <v>109</v>
      </c>
      <c r="K61" s="170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40"/>
      <c r="J62" s="36"/>
      <c r="K62" s="36"/>
      <c r="L62" s="40"/>
    </row>
    <row r="63" s="1" customFormat="1" ht="22.8" customHeight="1">
      <c r="B63" s="35"/>
      <c r="C63" s="173" t="s">
        <v>110</v>
      </c>
      <c r="D63" s="36"/>
      <c r="E63" s="36"/>
      <c r="F63" s="36"/>
      <c r="G63" s="36"/>
      <c r="H63" s="36"/>
      <c r="I63" s="140"/>
      <c r="J63" s="95">
        <f>J86</f>
        <v>0</v>
      </c>
      <c r="K63" s="36"/>
      <c r="L63" s="40"/>
      <c r="AU63" s="14" t="s">
        <v>111</v>
      </c>
    </row>
    <row r="64" s="11" customFormat="1" ht="24.96" customHeight="1">
      <c r="B64" s="239"/>
      <c r="C64" s="240"/>
      <c r="D64" s="241" t="s">
        <v>458</v>
      </c>
      <c r="E64" s="242"/>
      <c r="F64" s="242"/>
      <c r="G64" s="242"/>
      <c r="H64" s="242"/>
      <c r="I64" s="243"/>
      <c r="J64" s="244">
        <f>J87</f>
        <v>0</v>
      </c>
      <c r="K64" s="240"/>
      <c r="L64" s="245"/>
    </row>
    <row r="65" s="1" customFormat="1" ht="21.84" customHeight="1">
      <c r="B65" s="35"/>
      <c r="C65" s="36"/>
      <c r="D65" s="36"/>
      <c r="E65" s="36"/>
      <c r="F65" s="36"/>
      <c r="G65" s="36"/>
      <c r="H65" s="36"/>
      <c r="I65" s="140"/>
      <c r="J65" s="36"/>
      <c r="K65" s="36"/>
      <c r="L65" s="40"/>
    </row>
    <row r="66" s="1" customFormat="1" ht="6.96" customHeight="1">
      <c r="B66" s="54"/>
      <c r="C66" s="55"/>
      <c r="D66" s="55"/>
      <c r="E66" s="55"/>
      <c r="F66" s="55"/>
      <c r="G66" s="55"/>
      <c r="H66" s="55"/>
      <c r="I66" s="164"/>
      <c r="J66" s="55"/>
      <c r="K66" s="55"/>
      <c r="L66" s="40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67"/>
      <c r="J70" s="57"/>
      <c r="K70" s="57"/>
      <c r="L70" s="40"/>
    </row>
    <row r="71" s="1" customFormat="1" ht="24.96" customHeight="1">
      <c r="B71" s="35"/>
      <c r="C71" s="20" t="s">
        <v>112</v>
      </c>
      <c r="D71" s="36"/>
      <c r="E71" s="36"/>
      <c r="F71" s="36"/>
      <c r="G71" s="36"/>
      <c r="H71" s="36"/>
      <c r="I71" s="140"/>
      <c r="J71" s="36"/>
      <c r="K71" s="36"/>
      <c r="L71" s="40"/>
    </row>
    <row r="72" s="1" customFormat="1" ht="6.96" customHeight="1">
      <c r="B72" s="35"/>
      <c r="C72" s="36"/>
      <c r="D72" s="36"/>
      <c r="E72" s="36"/>
      <c r="F72" s="36"/>
      <c r="G72" s="36"/>
      <c r="H72" s="36"/>
      <c r="I72" s="140"/>
      <c r="J72" s="36"/>
      <c r="K72" s="36"/>
      <c r="L72" s="40"/>
    </row>
    <row r="73" s="1" customFormat="1" ht="12" customHeight="1">
      <c r="B73" s="35"/>
      <c r="C73" s="29" t="s">
        <v>16</v>
      </c>
      <c r="D73" s="36"/>
      <c r="E73" s="36"/>
      <c r="F73" s="36"/>
      <c r="G73" s="36"/>
      <c r="H73" s="36"/>
      <c r="I73" s="140"/>
      <c r="J73" s="36"/>
      <c r="K73" s="36"/>
      <c r="L73" s="40"/>
    </row>
    <row r="74" s="1" customFormat="1" ht="16.5" customHeight="1">
      <c r="B74" s="35"/>
      <c r="C74" s="36"/>
      <c r="D74" s="36"/>
      <c r="E74" s="168" t="str">
        <f>E7</f>
        <v>Oprava traťového úseku Janovice nad Úhlavou - Kdyně</v>
      </c>
      <c r="F74" s="29"/>
      <c r="G74" s="29"/>
      <c r="H74" s="29"/>
      <c r="I74" s="140"/>
      <c r="J74" s="36"/>
      <c r="K74" s="36"/>
      <c r="L74" s="40"/>
    </row>
    <row r="75" ht="12" customHeight="1">
      <c r="B75" s="18"/>
      <c r="C75" s="29" t="s">
        <v>103</v>
      </c>
      <c r="D75" s="19"/>
      <c r="E75" s="19"/>
      <c r="F75" s="19"/>
      <c r="G75" s="19"/>
      <c r="H75" s="19"/>
      <c r="I75" s="133"/>
      <c r="J75" s="19"/>
      <c r="K75" s="19"/>
      <c r="L75" s="17"/>
    </row>
    <row r="76" s="1" customFormat="1" ht="16.5" customHeight="1">
      <c r="B76" s="35"/>
      <c r="C76" s="36"/>
      <c r="D76" s="36"/>
      <c r="E76" s="168" t="s">
        <v>454</v>
      </c>
      <c r="F76" s="36"/>
      <c r="G76" s="36"/>
      <c r="H76" s="36"/>
      <c r="I76" s="140"/>
      <c r="J76" s="36"/>
      <c r="K76" s="36"/>
      <c r="L76" s="40"/>
    </row>
    <row r="77" s="1" customFormat="1" ht="12" customHeight="1">
      <c r="B77" s="35"/>
      <c r="C77" s="29" t="s">
        <v>105</v>
      </c>
      <c r="D77" s="36"/>
      <c r="E77" s="36"/>
      <c r="F77" s="36"/>
      <c r="G77" s="36"/>
      <c r="H77" s="36"/>
      <c r="I77" s="140"/>
      <c r="J77" s="36"/>
      <c r="K77" s="36"/>
      <c r="L77" s="40"/>
    </row>
    <row r="78" s="1" customFormat="1" ht="16.5" customHeight="1">
      <c r="B78" s="35"/>
      <c r="C78" s="36"/>
      <c r="D78" s="36"/>
      <c r="E78" s="61" t="str">
        <f>E11</f>
        <v>SO 2.1 - Demontáž zab.zař. Dobříkov na Šumavě</v>
      </c>
      <c r="F78" s="36"/>
      <c r="G78" s="36"/>
      <c r="H78" s="36"/>
      <c r="I78" s="140"/>
      <c r="J78" s="36"/>
      <c r="K78" s="36"/>
      <c r="L78" s="40"/>
    </row>
    <row r="79" s="1" customFormat="1" ht="6.96" customHeight="1">
      <c r="B79" s="35"/>
      <c r="C79" s="36"/>
      <c r="D79" s="36"/>
      <c r="E79" s="36"/>
      <c r="F79" s="36"/>
      <c r="G79" s="36"/>
      <c r="H79" s="36"/>
      <c r="I79" s="140"/>
      <c r="J79" s="36"/>
      <c r="K79" s="36"/>
      <c r="L79" s="40"/>
    </row>
    <row r="80" s="1" customFormat="1" ht="12" customHeight="1">
      <c r="B80" s="35"/>
      <c r="C80" s="29" t="s">
        <v>20</v>
      </c>
      <c r="D80" s="36"/>
      <c r="E80" s="36"/>
      <c r="F80" s="24" t="str">
        <f>F14</f>
        <v>Dobříkov na Šumavě</v>
      </c>
      <c r="G80" s="36"/>
      <c r="H80" s="36"/>
      <c r="I80" s="142" t="s">
        <v>22</v>
      </c>
      <c r="J80" s="64" t="str">
        <f>IF(J14="","",J14)</f>
        <v>24. 4. 2019</v>
      </c>
      <c r="K80" s="36"/>
      <c r="L80" s="40"/>
    </row>
    <row r="81" s="1" customFormat="1" ht="6.96" customHeight="1">
      <c r="B81" s="35"/>
      <c r="C81" s="36"/>
      <c r="D81" s="36"/>
      <c r="E81" s="36"/>
      <c r="F81" s="36"/>
      <c r="G81" s="36"/>
      <c r="H81" s="36"/>
      <c r="I81" s="140"/>
      <c r="J81" s="36"/>
      <c r="K81" s="36"/>
      <c r="L81" s="40"/>
    </row>
    <row r="82" s="1" customFormat="1" ht="13.65" customHeight="1">
      <c r="B82" s="35"/>
      <c r="C82" s="29" t="s">
        <v>24</v>
      </c>
      <c r="D82" s="36"/>
      <c r="E82" s="36"/>
      <c r="F82" s="24" t="str">
        <f>E17</f>
        <v>SŽDC s.o. OŘ Plzeň</v>
      </c>
      <c r="G82" s="36"/>
      <c r="H82" s="36"/>
      <c r="I82" s="142" t="s">
        <v>30</v>
      </c>
      <c r="J82" s="33" t="str">
        <f>E23</f>
        <v xml:space="preserve"> </v>
      </c>
      <c r="K82" s="36"/>
      <c r="L82" s="40"/>
    </row>
    <row r="83" s="1" customFormat="1" ht="13.65" customHeight="1">
      <c r="B83" s="35"/>
      <c r="C83" s="29" t="s">
        <v>28</v>
      </c>
      <c r="D83" s="36"/>
      <c r="E83" s="36"/>
      <c r="F83" s="24" t="str">
        <f>IF(E20="","",E20)</f>
        <v>Vyplň údaj</v>
      </c>
      <c r="G83" s="36"/>
      <c r="H83" s="36"/>
      <c r="I83" s="142" t="s">
        <v>33</v>
      </c>
      <c r="J83" s="33" t="str">
        <f>E26</f>
        <v xml:space="preserve"> </v>
      </c>
      <c r="K83" s="36"/>
      <c r="L83" s="40"/>
    </row>
    <row r="84" s="1" customFormat="1" ht="10.32" customHeight="1">
      <c r="B84" s="35"/>
      <c r="C84" s="36"/>
      <c r="D84" s="36"/>
      <c r="E84" s="36"/>
      <c r="F84" s="36"/>
      <c r="G84" s="36"/>
      <c r="H84" s="36"/>
      <c r="I84" s="140"/>
      <c r="J84" s="36"/>
      <c r="K84" s="36"/>
      <c r="L84" s="40"/>
    </row>
    <row r="85" s="8" customFormat="1" ht="29.28" customHeight="1">
      <c r="B85" s="174"/>
      <c r="C85" s="175" t="s">
        <v>113</v>
      </c>
      <c r="D85" s="176" t="s">
        <v>55</v>
      </c>
      <c r="E85" s="176" t="s">
        <v>51</v>
      </c>
      <c r="F85" s="176" t="s">
        <v>52</v>
      </c>
      <c r="G85" s="176" t="s">
        <v>114</v>
      </c>
      <c r="H85" s="176" t="s">
        <v>115</v>
      </c>
      <c r="I85" s="177" t="s">
        <v>116</v>
      </c>
      <c r="J85" s="178" t="s">
        <v>109</v>
      </c>
      <c r="K85" s="179" t="s">
        <v>117</v>
      </c>
      <c r="L85" s="180"/>
      <c r="M85" s="85" t="s">
        <v>1</v>
      </c>
      <c r="N85" s="86" t="s">
        <v>40</v>
      </c>
      <c r="O85" s="86" t="s">
        <v>118</v>
      </c>
      <c r="P85" s="86" t="s">
        <v>119</v>
      </c>
      <c r="Q85" s="86" t="s">
        <v>120</v>
      </c>
      <c r="R85" s="86" t="s">
        <v>121</v>
      </c>
      <c r="S85" s="86" t="s">
        <v>122</v>
      </c>
      <c r="T85" s="87" t="s">
        <v>123</v>
      </c>
    </row>
    <row r="86" s="1" customFormat="1" ht="22.8" customHeight="1">
      <c r="B86" s="35"/>
      <c r="C86" s="92" t="s">
        <v>124</v>
      </c>
      <c r="D86" s="36"/>
      <c r="E86" s="36"/>
      <c r="F86" s="36"/>
      <c r="G86" s="36"/>
      <c r="H86" s="36"/>
      <c r="I86" s="140"/>
      <c r="J86" s="181">
        <f>BK86</f>
        <v>0</v>
      </c>
      <c r="K86" s="36"/>
      <c r="L86" s="40"/>
      <c r="M86" s="88"/>
      <c r="N86" s="89"/>
      <c r="O86" s="89"/>
      <c r="P86" s="182">
        <f>P87</f>
        <v>0</v>
      </c>
      <c r="Q86" s="89"/>
      <c r="R86" s="182">
        <f>R87</f>
        <v>0</v>
      </c>
      <c r="S86" s="89"/>
      <c r="T86" s="183">
        <f>T87</f>
        <v>0</v>
      </c>
      <c r="AT86" s="14" t="s">
        <v>69</v>
      </c>
      <c r="AU86" s="14" t="s">
        <v>111</v>
      </c>
      <c r="BK86" s="184">
        <f>BK87</f>
        <v>0</v>
      </c>
    </row>
    <row r="87" s="12" customFormat="1" ht="25.92" customHeight="1">
      <c r="B87" s="246"/>
      <c r="C87" s="247"/>
      <c r="D87" s="248" t="s">
        <v>69</v>
      </c>
      <c r="E87" s="249" t="s">
        <v>459</v>
      </c>
      <c r="F87" s="249" t="s">
        <v>460</v>
      </c>
      <c r="G87" s="247"/>
      <c r="H87" s="247"/>
      <c r="I87" s="250"/>
      <c r="J87" s="251">
        <f>BK87</f>
        <v>0</v>
      </c>
      <c r="K87" s="247"/>
      <c r="L87" s="252"/>
      <c r="M87" s="253"/>
      <c r="N87" s="254"/>
      <c r="O87" s="254"/>
      <c r="P87" s="255">
        <f>SUM(P88:P99)</f>
        <v>0</v>
      </c>
      <c r="Q87" s="254"/>
      <c r="R87" s="255">
        <f>SUM(R88:R99)</f>
        <v>0</v>
      </c>
      <c r="S87" s="254"/>
      <c r="T87" s="256">
        <f>SUM(T88:T99)</f>
        <v>0</v>
      </c>
      <c r="AR87" s="257" t="s">
        <v>130</v>
      </c>
      <c r="AT87" s="258" t="s">
        <v>69</v>
      </c>
      <c r="AU87" s="258" t="s">
        <v>70</v>
      </c>
      <c r="AY87" s="257" t="s">
        <v>131</v>
      </c>
      <c r="BK87" s="259">
        <f>SUM(BK88:BK99)</f>
        <v>0</v>
      </c>
    </row>
    <row r="88" s="1" customFormat="1" ht="16.5" customHeight="1">
      <c r="B88" s="35"/>
      <c r="C88" s="185" t="s">
        <v>77</v>
      </c>
      <c r="D88" s="185" t="s">
        <v>125</v>
      </c>
      <c r="E88" s="186" t="s">
        <v>461</v>
      </c>
      <c r="F88" s="187" t="s">
        <v>462</v>
      </c>
      <c r="G88" s="188" t="s">
        <v>224</v>
      </c>
      <c r="H88" s="189">
        <v>238</v>
      </c>
      <c r="I88" s="190"/>
      <c r="J88" s="191">
        <f>ROUND(I88*H88,2)</f>
        <v>0</v>
      </c>
      <c r="K88" s="187" t="s">
        <v>129</v>
      </c>
      <c r="L88" s="40"/>
      <c r="M88" s="192" t="s">
        <v>1</v>
      </c>
      <c r="N88" s="193" t="s">
        <v>41</v>
      </c>
      <c r="O88" s="76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AR88" s="14" t="s">
        <v>77</v>
      </c>
      <c r="AT88" s="14" t="s">
        <v>125</v>
      </c>
      <c r="AU88" s="14" t="s">
        <v>77</v>
      </c>
      <c r="AY88" s="14" t="s">
        <v>131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4" t="s">
        <v>77</v>
      </c>
      <c r="BK88" s="196">
        <f>ROUND(I88*H88,2)</f>
        <v>0</v>
      </c>
      <c r="BL88" s="14" t="s">
        <v>77</v>
      </c>
      <c r="BM88" s="14" t="s">
        <v>463</v>
      </c>
    </row>
    <row r="89" s="1" customFormat="1">
      <c r="B89" s="35"/>
      <c r="C89" s="36"/>
      <c r="D89" s="197" t="s">
        <v>133</v>
      </c>
      <c r="E89" s="36"/>
      <c r="F89" s="198" t="s">
        <v>462</v>
      </c>
      <c r="G89" s="36"/>
      <c r="H89" s="36"/>
      <c r="I89" s="140"/>
      <c r="J89" s="36"/>
      <c r="K89" s="36"/>
      <c r="L89" s="40"/>
      <c r="M89" s="199"/>
      <c r="N89" s="76"/>
      <c r="O89" s="76"/>
      <c r="P89" s="76"/>
      <c r="Q89" s="76"/>
      <c r="R89" s="76"/>
      <c r="S89" s="76"/>
      <c r="T89" s="77"/>
      <c r="AT89" s="14" t="s">
        <v>133</v>
      </c>
      <c r="AU89" s="14" t="s">
        <v>77</v>
      </c>
    </row>
    <row r="90" s="1" customFormat="1" ht="16.5" customHeight="1">
      <c r="B90" s="35"/>
      <c r="C90" s="185" t="s">
        <v>79</v>
      </c>
      <c r="D90" s="185" t="s">
        <v>125</v>
      </c>
      <c r="E90" s="186" t="s">
        <v>464</v>
      </c>
      <c r="F90" s="187" t="s">
        <v>465</v>
      </c>
      <c r="G90" s="188" t="s">
        <v>224</v>
      </c>
      <c r="H90" s="189">
        <v>2</v>
      </c>
      <c r="I90" s="190"/>
      <c r="J90" s="191">
        <f>ROUND(I90*H90,2)</f>
        <v>0</v>
      </c>
      <c r="K90" s="187" t="s">
        <v>129</v>
      </c>
      <c r="L90" s="40"/>
      <c r="M90" s="192" t="s">
        <v>1</v>
      </c>
      <c r="N90" s="193" t="s">
        <v>41</v>
      </c>
      <c r="O90" s="76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AR90" s="14" t="s">
        <v>77</v>
      </c>
      <c r="AT90" s="14" t="s">
        <v>125</v>
      </c>
      <c r="AU90" s="14" t="s">
        <v>77</v>
      </c>
      <c r="AY90" s="14" t="s">
        <v>131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4" t="s">
        <v>77</v>
      </c>
      <c r="BK90" s="196">
        <f>ROUND(I90*H90,2)</f>
        <v>0</v>
      </c>
      <c r="BL90" s="14" t="s">
        <v>77</v>
      </c>
      <c r="BM90" s="14" t="s">
        <v>466</v>
      </c>
    </row>
    <row r="91" s="1" customFormat="1">
      <c r="B91" s="35"/>
      <c r="C91" s="36"/>
      <c r="D91" s="197" t="s">
        <v>133</v>
      </c>
      <c r="E91" s="36"/>
      <c r="F91" s="198" t="s">
        <v>467</v>
      </c>
      <c r="G91" s="36"/>
      <c r="H91" s="36"/>
      <c r="I91" s="140"/>
      <c r="J91" s="36"/>
      <c r="K91" s="36"/>
      <c r="L91" s="40"/>
      <c r="M91" s="199"/>
      <c r="N91" s="76"/>
      <c r="O91" s="76"/>
      <c r="P91" s="76"/>
      <c r="Q91" s="76"/>
      <c r="R91" s="76"/>
      <c r="S91" s="76"/>
      <c r="T91" s="77"/>
      <c r="AT91" s="14" t="s">
        <v>133</v>
      </c>
      <c r="AU91" s="14" t="s">
        <v>77</v>
      </c>
    </row>
    <row r="92" s="1" customFormat="1" ht="16.5" customHeight="1">
      <c r="B92" s="35"/>
      <c r="C92" s="185" t="s">
        <v>145</v>
      </c>
      <c r="D92" s="185" t="s">
        <v>125</v>
      </c>
      <c r="E92" s="186" t="s">
        <v>468</v>
      </c>
      <c r="F92" s="187" t="s">
        <v>469</v>
      </c>
      <c r="G92" s="188" t="s">
        <v>224</v>
      </c>
      <c r="H92" s="189">
        <v>2</v>
      </c>
      <c r="I92" s="190"/>
      <c r="J92" s="191">
        <f>ROUND(I92*H92,2)</f>
        <v>0</v>
      </c>
      <c r="K92" s="187" t="s">
        <v>129</v>
      </c>
      <c r="L92" s="40"/>
      <c r="M92" s="192" t="s">
        <v>1</v>
      </c>
      <c r="N92" s="193" t="s">
        <v>41</v>
      </c>
      <c r="O92" s="76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AR92" s="14" t="s">
        <v>77</v>
      </c>
      <c r="AT92" s="14" t="s">
        <v>125</v>
      </c>
      <c r="AU92" s="14" t="s">
        <v>77</v>
      </c>
      <c r="AY92" s="14" t="s">
        <v>131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4" t="s">
        <v>77</v>
      </c>
      <c r="BK92" s="196">
        <f>ROUND(I92*H92,2)</f>
        <v>0</v>
      </c>
      <c r="BL92" s="14" t="s">
        <v>77</v>
      </c>
      <c r="BM92" s="14" t="s">
        <v>470</v>
      </c>
    </row>
    <row r="93" s="1" customFormat="1">
      <c r="B93" s="35"/>
      <c r="C93" s="36"/>
      <c r="D93" s="197" t="s">
        <v>133</v>
      </c>
      <c r="E93" s="36"/>
      <c r="F93" s="198" t="s">
        <v>471</v>
      </c>
      <c r="G93" s="36"/>
      <c r="H93" s="36"/>
      <c r="I93" s="140"/>
      <c r="J93" s="36"/>
      <c r="K93" s="36"/>
      <c r="L93" s="40"/>
      <c r="M93" s="199"/>
      <c r="N93" s="76"/>
      <c r="O93" s="76"/>
      <c r="P93" s="76"/>
      <c r="Q93" s="76"/>
      <c r="R93" s="76"/>
      <c r="S93" s="76"/>
      <c r="T93" s="77"/>
      <c r="AT93" s="14" t="s">
        <v>133</v>
      </c>
      <c r="AU93" s="14" t="s">
        <v>77</v>
      </c>
    </row>
    <row r="94" s="1" customFormat="1" ht="16.5" customHeight="1">
      <c r="B94" s="35"/>
      <c r="C94" s="185" t="s">
        <v>130</v>
      </c>
      <c r="D94" s="185" t="s">
        <v>125</v>
      </c>
      <c r="E94" s="186" t="s">
        <v>472</v>
      </c>
      <c r="F94" s="187" t="s">
        <v>473</v>
      </c>
      <c r="G94" s="188" t="s">
        <v>167</v>
      </c>
      <c r="H94" s="189">
        <v>20</v>
      </c>
      <c r="I94" s="190"/>
      <c r="J94" s="191">
        <f>ROUND(I94*H94,2)</f>
        <v>0</v>
      </c>
      <c r="K94" s="187" t="s">
        <v>129</v>
      </c>
      <c r="L94" s="40"/>
      <c r="M94" s="192" t="s">
        <v>1</v>
      </c>
      <c r="N94" s="193" t="s">
        <v>41</v>
      </c>
      <c r="O94" s="76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AR94" s="14" t="s">
        <v>77</v>
      </c>
      <c r="AT94" s="14" t="s">
        <v>125</v>
      </c>
      <c r="AU94" s="14" t="s">
        <v>77</v>
      </c>
      <c r="AY94" s="14" t="s">
        <v>131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4" t="s">
        <v>77</v>
      </c>
      <c r="BK94" s="196">
        <f>ROUND(I94*H94,2)</f>
        <v>0</v>
      </c>
      <c r="BL94" s="14" t="s">
        <v>77</v>
      </c>
      <c r="BM94" s="14" t="s">
        <v>474</v>
      </c>
    </row>
    <row r="95" s="1" customFormat="1">
      <c r="B95" s="35"/>
      <c r="C95" s="36"/>
      <c r="D95" s="197" t="s">
        <v>133</v>
      </c>
      <c r="E95" s="36"/>
      <c r="F95" s="198" t="s">
        <v>475</v>
      </c>
      <c r="G95" s="36"/>
      <c r="H95" s="36"/>
      <c r="I95" s="140"/>
      <c r="J95" s="36"/>
      <c r="K95" s="36"/>
      <c r="L95" s="40"/>
      <c r="M95" s="199"/>
      <c r="N95" s="76"/>
      <c r="O95" s="76"/>
      <c r="P95" s="76"/>
      <c r="Q95" s="76"/>
      <c r="R95" s="76"/>
      <c r="S95" s="76"/>
      <c r="T95" s="77"/>
      <c r="AT95" s="14" t="s">
        <v>133</v>
      </c>
      <c r="AU95" s="14" t="s">
        <v>77</v>
      </c>
    </row>
    <row r="96" s="1" customFormat="1" ht="16.5" customHeight="1">
      <c r="B96" s="35"/>
      <c r="C96" s="185" t="s">
        <v>156</v>
      </c>
      <c r="D96" s="185" t="s">
        <v>125</v>
      </c>
      <c r="E96" s="186" t="s">
        <v>476</v>
      </c>
      <c r="F96" s="187" t="s">
        <v>477</v>
      </c>
      <c r="G96" s="188" t="s">
        <v>167</v>
      </c>
      <c r="H96" s="189">
        <v>20</v>
      </c>
      <c r="I96" s="190"/>
      <c r="J96" s="191">
        <f>ROUND(I96*H96,2)</f>
        <v>0</v>
      </c>
      <c r="K96" s="187" t="s">
        <v>129</v>
      </c>
      <c r="L96" s="40"/>
      <c r="M96" s="192" t="s">
        <v>1</v>
      </c>
      <c r="N96" s="193" t="s">
        <v>41</v>
      </c>
      <c r="O96" s="76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AR96" s="14" t="s">
        <v>77</v>
      </c>
      <c r="AT96" s="14" t="s">
        <v>125</v>
      </c>
      <c r="AU96" s="14" t="s">
        <v>77</v>
      </c>
      <c r="AY96" s="14" t="s">
        <v>131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4" t="s">
        <v>77</v>
      </c>
      <c r="BK96" s="196">
        <f>ROUND(I96*H96,2)</f>
        <v>0</v>
      </c>
      <c r="BL96" s="14" t="s">
        <v>77</v>
      </c>
      <c r="BM96" s="14" t="s">
        <v>478</v>
      </c>
    </row>
    <row r="97" s="1" customFormat="1">
      <c r="B97" s="35"/>
      <c r="C97" s="36"/>
      <c r="D97" s="197" t="s">
        <v>133</v>
      </c>
      <c r="E97" s="36"/>
      <c r="F97" s="198" t="s">
        <v>479</v>
      </c>
      <c r="G97" s="36"/>
      <c r="H97" s="36"/>
      <c r="I97" s="140"/>
      <c r="J97" s="36"/>
      <c r="K97" s="36"/>
      <c r="L97" s="40"/>
      <c r="M97" s="199"/>
      <c r="N97" s="76"/>
      <c r="O97" s="76"/>
      <c r="P97" s="76"/>
      <c r="Q97" s="76"/>
      <c r="R97" s="76"/>
      <c r="S97" s="76"/>
      <c r="T97" s="77"/>
      <c r="AT97" s="14" t="s">
        <v>133</v>
      </c>
      <c r="AU97" s="14" t="s">
        <v>77</v>
      </c>
    </row>
    <row r="98" s="1" customFormat="1" ht="22.5" customHeight="1">
      <c r="B98" s="35"/>
      <c r="C98" s="185" t="s">
        <v>163</v>
      </c>
      <c r="D98" s="185" t="s">
        <v>125</v>
      </c>
      <c r="E98" s="186" t="s">
        <v>480</v>
      </c>
      <c r="F98" s="187" t="s">
        <v>481</v>
      </c>
      <c r="G98" s="188" t="s">
        <v>167</v>
      </c>
      <c r="H98" s="189">
        <v>20</v>
      </c>
      <c r="I98" s="190"/>
      <c r="J98" s="191">
        <f>ROUND(I98*H98,2)</f>
        <v>0</v>
      </c>
      <c r="K98" s="187" t="s">
        <v>129</v>
      </c>
      <c r="L98" s="40"/>
      <c r="M98" s="192" t="s">
        <v>1</v>
      </c>
      <c r="N98" s="193" t="s">
        <v>41</v>
      </c>
      <c r="O98" s="76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AR98" s="14" t="s">
        <v>77</v>
      </c>
      <c r="AT98" s="14" t="s">
        <v>125</v>
      </c>
      <c r="AU98" s="14" t="s">
        <v>77</v>
      </c>
      <c r="AY98" s="14" t="s">
        <v>131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4" t="s">
        <v>77</v>
      </c>
      <c r="BK98" s="196">
        <f>ROUND(I98*H98,2)</f>
        <v>0</v>
      </c>
      <c r="BL98" s="14" t="s">
        <v>77</v>
      </c>
      <c r="BM98" s="14" t="s">
        <v>482</v>
      </c>
    </row>
    <row r="99" s="1" customFormat="1">
      <c r="B99" s="35"/>
      <c r="C99" s="36"/>
      <c r="D99" s="197" t="s">
        <v>133</v>
      </c>
      <c r="E99" s="36"/>
      <c r="F99" s="198" t="s">
        <v>483</v>
      </c>
      <c r="G99" s="36"/>
      <c r="H99" s="36"/>
      <c r="I99" s="140"/>
      <c r="J99" s="36"/>
      <c r="K99" s="36"/>
      <c r="L99" s="40"/>
      <c r="M99" s="236"/>
      <c r="N99" s="237"/>
      <c r="O99" s="237"/>
      <c r="P99" s="237"/>
      <c r="Q99" s="237"/>
      <c r="R99" s="237"/>
      <c r="S99" s="237"/>
      <c r="T99" s="238"/>
      <c r="AT99" s="14" t="s">
        <v>133</v>
      </c>
      <c r="AU99" s="14" t="s">
        <v>77</v>
      </c>
    </row>
    <row r="100" s="1" customFormat="1" ht="6.96" customHeight="1">
      <c r="B100" s="54"/>
      <c r="C100" s="55"/>
      <c r="D100" s="55"/>
      <c r="E100" s="55"/>
      <c r="F100" s="55"/>
      <c r="G100" s="55"/>
      <c r="H100" s="55"/>
      <c r="I100" s="164"/>
      <c r="J100" s="55"/>
      <c r="K100" s="55"/>
      <c r="L100" s="40"/>
    </row>
  </sheetData>
  <sheetProtection sheet="1" autoFilter="0" formatColumns="0" formatRows="0" objects="1" scenarios="1" spinCount="100000" saltValue="5c02YLU1jreG8XRKzEl3MgdiVZbakE+2dWAiuRe0Vfu293M7b9gggPUVVkFpDe+Fgd71WPVbckuuMNr97hsyXQ==" hashValue="daCi5lyo1BBLLDYVm1MfLK4638wFjZXdwDqnBmPr2HspLGEmx3qjIJRaZzVd5ZKfcc4474vk06L4GYupcUboSA==" algorithmName="SHA-512" password="CC35"/>
  <autoFilter ref="C85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96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79</v>
      </c>
    </row>
    <row r="4" ht="24.96" customHeight="1">
      <c r="B4" s="17"/>
      <c r="D4" s="137" t="s">
        <v>102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8" t="s">
        <v>16</v>
      </c>
      <c r="L6" s="17"/>
    </row>
    <row r="7" ht="16.5" customHeight="1">
      <c r="B7" s="17"/>
      <c r="E7" s="139" t="str">
        <f>'Rekapitulace stavby'!K6</f>
        <v>Oprava traťového úseku Janovice nad Úhlavou - Kdyně</v>
      </c>
      <c r="F7" s="138"/>
      <c r="G7" s="138"/>
      <c r="H7" s="138"/>
      <c r="L7" s="17"/>
    </row>
    <row r="8" ht="12" customHeight="1">
      <c r="B8" s="17"/>
      <c r="D8" s="138" t="s">
        <v>103</v>
      </c>
      <c r="L8" s="17"/>
    </row>
    <row r="9" s="1" customFormat="1" ht="16.5" customHeight="1">
      <c r="B9" s="40"/>
      <c r="E9" s="139" t="s">
        <v>454</v>
      </c>
      <c r="F9" s="1"/>
      <c r="G9" s="1"/>
      <c r="H9" s="1"/>
      <c r="I9" s="140"/>
      <c r="L9" s="40"/>
    </row>
    <row r="10" s="1" customFormat="1" ht="12" customHeight="1">
      <c r="B10" s="40"/>
      <c r="D10" s="138" t="s">
        <v>105</v>
      </c>
      <c r="I10" s="140"/>
      <c r="L10" s="40"/>
    </row>
    <row r="11" s="1" customFormat="1" ht="36.96" customHeight="1">
      <c r="B11" s="40"/>
      <c r="E11" s="141" t="s">
        <v>484</v>
      </c>
      <c r="F11" s="1"/>
      <c r="G11" s="1"/>
      <c r="H11" s="1"/>
      <c r="I11" s="140"/>
      <c r="L11" s="40"/>
    </row>
    <row r="12" s="1" customFormat="1">
      <c r="B12" s="40"/>
      <c r="I12" s="140"/>
      <c r="L12" s="40"/>
    </row>
    <row r="13" s="1" customFormat="1" ht="12" customHeight="1">
      <c r="B13" s="40"/>
      <c r="D13" s="138" t="s">
        <v>18</v>
      </c>
      <c r="F13" s="14" t="s">
        <v>1</v>
      </c>
      <c r="I13" s="142" t="s">
        <v>19</v>
      </c>
      <c r="J13" s="14" t="s">
        <v>1</v>
      </c>
      <c r="L13" s="40"/>
    </row>
    <row r="14" s="1" customFormat="1" ht="12" customHeight="1">
      <c r="B14" s="40"/>
      <c r="D14" s="138" t="s">
        <v>20</v>
      </c>
      <c r="F14" s="14" t="s">
        <v>456</v>
      </c>
      <c r="I14" s="142" t="s">
        <v>22</v>
      </c>
      <c r="J14" s="143" t="str">
        <f>'Rekapitulace stavby'!AN8</f>
        <v>24. 4. 2019</v>
      </c>
      <c r="L14" s="40"/>
    </row>
    <row r="15" s="1" customFormat="1" ht="10.8" customHeight="1">
      <c r="B15" s="40"/>
      <c r="I15" s="140"/>
      <c r="L15" s="40"/>
    </row>
    <row r="16" s="1" customFormat="1" ht="12" customHeight="1">
      <c r="B16" s="40"/>
      <c r="D16" s="138" t="s">
        <v>24</v>
      </c>
      <c r="I16" s="142" t="s">
        <v>25</v>
      </c>
      <c r="J16" s="14" t="s">
        <v>1</v>
      </c>
      <c r="L16" s="40"/>
    </row>
    <row r="17" s="1" customFormat="1" ht="18" customHeight="1">
      <c r="B17" s="40"/>
      <c r="E17" s="14" t="s">
        <v>457</v>
      </c>
      <c r="I17" s="142" t="s">
        <v>27</v>
      </c>
      <c r="J17" s="14" t="s">
        <v>1</v>
      </c>
      <c r="L17" s="40"/>
    </row>
    <row r="18" s="1" customFormat="1" ht="6.96" customHeight="1">
      <c r="B18" s="40"/>
      <c r="I18" s="140"/>
      <c r="L18" s="40"/>
    </row>
    <row r="19" s="1" customFormat="1" ht="12" customHeight="1">
      <c r="B19" s="40"/>
      <c r="D19" s="138" t="s">
        <v>28</v>
      </c>
      <c r="I19" s="142" t="s">
        <v>25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2" t="s">
        <v>27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40"/>
      <c r="L21" s="40"/>
    </row>
    <row r="22" s="1" customFormat="1" ht="12" customHeight="1">
      <c r="B22" s="40"/>
      <c r="D22" s="138" t="s">
        <v>30</v>
      </c>
      <c r="I22" s="142" t="s">
        <v>25</v>
      </c>
      <c r="J22" s="14" t="s">
        <v>1</v>
      </c>
      <c r="L22" s="40"/>
    </row>
    <row r="23" s="1" customFormat="1" ht="18" customHeight="1">
      <c r="B23" s="40"/>
      <c r="E23" s="14" t="s">
        <v>31</v>
      </c>
      <c r="I23" s="142" t="s">
        <v>27</v>
      </c>
      <c r="J23" s="14" t="s">
        <v>1</v>
      </c>
      <c r="L23" s="40"/>
    </row>
    <row r="24" s="1" customFormat="1" ht="6.96" customHeight="1">
      <c r="B24" s="40"/>
      <c r="I24" s="140"/>
      <c r="L24" s="40"/>
    </row>
    <row r="25" s="1" customFormat="1" ht="12" customHeight="1">
      <c r="B25" s="40"/>
      <c r="D25" s="138" t="s">
        <v>33</v>
      </c>
      <c r="I25" s="142" t="s">
        <v>25</v>
      </c>
      <c r="J25" s="14" t="s">
        <v>1</v>
      </c>
      <c r="L25" s="40"/>
    </row>
    <row r="26" s="1" customFormat="1" ht="18" customHeight="1">
      <c r="B26" s="40"/>
      <c r="E26" s="14" t="s">
        <v>31</v>
      </c>
      <c r="I26" s="142" t="s">
        <v>27</v>
      </c>
      <c r="J26" s="14" t="s">
        <v>1</v>
      </c>
      <c r="L26" s="40"/>
    </row>
    <row r="27" s="1" customFormat="1" ht="6.96" customHeight="1">
      <c r="B27" s="40"/>
      <c r="I27" s="140"/>
      <c r="L27" s="40"/>
    </row>
    <row r="28" s="1" customFormat="1" ht="12" customHeight="1">
      <c r="B28" s="40"/>
      <c r="D28" s="138" t="s">
        <v>35</v>
      </c>
      <c r="I28" s="140"/>
      <c r="L28" s="40"/>
    </row>
    <row r="29" s="7" customFormat="1" ht="16.5" customHeight="1">
      <c r="B29" s="144"/>
      <c r="E29" s="145" t="s">
        <v>1</v>
      </c>
      <c r="F29" s="145"/>
      <c r="G29" s="145"/>
      <c r="H29" s="145"/>
      <c r="I29" s="146"/>
      <c r="L29" s="144"/>
    </row>
    <row r="30" s="1" customFormat="1" ht="6.96" customHeight="1">
      <c r="B30" s="40"/>
      <c r="I30" s="140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7"/>
      <c r="J31" s="68"/>
      <c r="K31" s="68"/>
      <c r="L31" s="40"/>
    </row>
    <row r="32" s="1" customFormat="1" ht="25.44" customHeight="1">
      <c r="B32" s="40"/>
      <c r="D32" s="148" t="s">
        <v>36</v>
      </c>
      <c r="I32" s="140"/>
      <c r="J32" s="149">
        <f>ROUND(J86,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7"/>
      <c r="J33" s="68"/>
      <c r="K33" s="68"/>
      <c r="L33" s="40"/>
    </row>
    <row r="34" s="1" customFormat="1" ht="14.4" customHeight="1">
      <c r="B34" s="40"/>
      <c r="F34" s="150" t="s">
        <v>38</v>
      </c>
      <c r="I34" s="151" t="s">
        <v>37</v>
      </c>
      <c r="J34" s="150" t="s">
        <v>39</v>
      </c>
      <c r="L34" s="40"/>
    </row>
    <row r="35" s="1" customFormat="1" ht="14.4" customHeight="1">
      <c r="B35" s="40"/>
      <c r="D35" s="138" t="s">
        <v>40</v>
      </c>
      <c r="E35" s="138" t="s">
        <v>41</v>
      </c>
      <c r="F35" s="152">
        <f>ROUND((SUM(BE86:BE91)),  2)</f>
        <v>0</v>
      </c>
      <c r="I35" s="153">
        <v>0.20999999999999999</v>
      </c>
      <c r="J35" s="152">
        <f>ROUND(((SUM(BE86:BE91))*I35),  2)</f>
        <v>0</v>
      </c>
      <c r="L35" s="40"/>
    </row>
    <row r="36" s="1" customFormat="1" ht="14.4" customHeight="1">
      <c r="B36" s="40"/>
      <c r="E36" s="138" t="s">
        <v>42</v>
      </c>
      <c r="F36" s="152">
        <f>ROUND((SUM(BF86:BF91)),  2)</f>
        <v>0</v>
      </c>
      <c r="I36" s="153">
        <v>0.14999999999999999</v>
      </c>
      <c r="J36" s="152">
        <f>ROUND(((SUM(BF86:BF91))*I36),  2)</f>
        <v>0</v>
      </c>
      <c r="L36" s="40"/>
    </row>
    <row r="37" hidden="1" s="1" customFormat="1" ht="14.4" customHeight="1">
      <c r="B37" s="40"/>
      <c r="E37" s="138" t="s">
        <v>43</v>
      </c>
      <c r="F37" s="152">
        <f>ROUND((SUM(BG86:BG91)),  2)</f>
        <v>0</v>
      </c>
      <c r="I37" s="153">
        <v>0.20999999999999999</v>
      </c>
      <c r="J37" s="152">
        <f>0</f>
        <v>0</v>
      </c>
      <c r="L37" s="40"/>
    </row>
    <row r="38" hidden="1" s="1" customFormat="1" ht="14.4" customHeight="1">
      <c r="B38" s="40"/>
      <c r="E38" s="138" t="s">
        <v>44</v>
      </c>
      <c r="F38" s="152">
        <f>ROUND((SUM(BH86:BH91)),  2)</f>
        <v>0</v>
      </c>
      <c r="I38" s="153">
        <v>0.14999999999999999</v>
      </c>
      <c r="J38" s="152">
        <f>0</f>
        <v>0</v>
      </c>
      <c r="L38" s="40"/>
    </row>
    <row r="39" hidden="1" s="1" customFormat="1" ht="14.4" customHeight="1">
      <c r="B39" s="40"/>
      <c r="E39" s="138" t="s">
        <v>45</v>
      </c>
      <c r="F39" s="152">
        <f>ROUND((SUM(BI86:BI91)),  2)</f>
        <v>0</v>
      </c>
      <c r="I39" s="153">
        <v>0</v>
      </c>
      <c r="J39" s="152">
        <f>0</f>
        <v>0</v>
      </c>
      <c r="L39" s="40"/>
    </row>
    <row r="40" s="1" customFormat="1" ht="6.96" customHeight="1">
      <c r="B40" s="40"/>
      <c r="I40" s="140"/>
      <c r="L40" s="40"/>
    </row>
    <row r="41" s="1" customFormat="1" ht="25.44" customHeight="1">
      <c r="B41" s="40"/>
      <c r="C41" s="154"/>
      <c r="D41" s="155" t="s">
        <v>46</v>
      </c>
      <c r="E41" s="156"/>
      <c r="F41" s="156"/>
      <c r="G41" s="157" t="s">
        <v>47</v>
      </c>
      <c r="H41" s="158" t="s">
        <v>48</v>
      </c>
      <c r="I41" s="159"/>
      <c r="J41" s="160">
        <f>SUM(J32:J39)</f>
        <v>0</v>
      </c>
      <c r="K41" s="161"/>
      <c r="L41" s="40"/>
    </row>
    <row r="42" s="1" customFormat="1" ht="14.4" customHeight="1"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40"/>
    </row>
    <row r="46" s="1" customFormat="1" ht="6.96" customHeight="1">
      <c r="B46" s="165"/>
      <c r="C46" s="166"/>
      <c r="D46" s="166"/>
      <c r="E46" s="166"/>
      <c r="F46" s="166"/>
      <c r="G46" s="166"/>
      <c r="H46" s="166"/>
      <c r="I46" s="167"/>
      <c r="J46" s="166"/>
      <c r="K46" s="166"/>
      <c r="L46" s="40"/>
    </row>
    <row r="47" s="1" customFormat="1" ht="24.96" customHeight="1">
      <c r="B47" s="35"/>
      <c r="C47" s="20" t="s">
        <v>107</v>
      </c>
      <c r="D47" s="36"/>
      <c r="E47" s="36"/>
      <c r="F47" s="36"/>
      <c r="G47" s="36"/>
      <c r="H47" s="36"/>
      <c r="I47" s="140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40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40"/>
      <c r="J49" s="36"/>
      <c r="K49" s="36"/>
      <c r="L49" s="40"/>
    </row>
    <row r="50" s="1" customFormat="1" ht="16.5" customHeight="1">
      <c r="B50" s="35"/>
      <c r="C50" s="36"/>
      <c r="D50" s="36"/>
      <c r="E50" s="168" t="str">
        <f>E7</f>
        <v>Oprava traťového úseku Janovice nad Úhlavou - Kdyně</v>
      </c>
      <c r="F50" s="29"/>
      <c r="G50" s="29"/>
      <c r="H50" s="29"/>
      <c r="I50" s="140"/>
      <c r="J50" s="36"/>
      <c r="K50" s="36"/>
      <c r="L50" s="40"/>
    </row>
    <row r="51" ht="12" customHeight="1">
      <c r="B51" s="18"/>
      <c r="C51" s="29" t="s">
        <v>103</v>
      </c>
      <c r="D51" s="19"/>
      <c r="E51" s="19"/>
      <c r="F51" s="19"/>
      <c r="G51" s="19"/>
      <c r="H51" s="19"/>
      <c r="I51" s="133"/>
      <c r="J51" s="19"/>
      <c r="K51" s="19"/>
      <c r="L51" s="17"/>
    </row>
    <row r="52" s="1" customFormat="1" ht="16.5" customHeight="1">
      <c r="B52" s="35"/>
      <c r="C52" s="36"/>
      <c r="D52" s="36"/>
      <c r="E52" s="168" t="s">
        <v>454</v>
      </c>
      <c r="F52" s="36"/>
      <c r="G52" s="36"/>
      <c r="H52" s="36"/>
      <c r="I52" s="140"/>
      <c r="J52" s="36"/>
      <c r="K52" s="36"/>
      <c r="L52" s="40"/>
    </row>
    <row r="53" s="1" customFormat="1" ht="12" customHeight="1">
      <c r="B53" s="35"/>
      <c r="C53" s="29" t="s">
        <v>105</v>
      </c>
      <c r="D53" s="36"/>
      <c r="E53" s="36"/>
      <c r="F53" s="36"/>
      <c r="G53" s="36"/>
      <c r="H53" s="36"/>
      <c r="I53" s="140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SO 2.2 - Zámečnické práce a zemní práce</v>
      </c>
      <c r="F54" s="36"/>
      <c r="G54" s="36"/>
      <c r="H54" s="36"/>
      <c r="I54" s="140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40"/>
      <c r="J55" s="36"/>
      <c r="K55" s="36"/>
      <c r="L55" s="40"/>
    </row>
    <row r="56" s="1" customFormat="1" ht="12" customHeight="1">
      <c r="B56" s="35"/>
      <c r="C56" s="29" t="s">
        <v>20</v>
      </c>
      <c r="D56" s="36"/>
      <c r="E56" s="36"/>
      <c r="F56" s="24" t="str">
        <f>F14</f>
        <v>Dobříkov na Šumavě</v>
      </c>
      <c r="G56" s="36"/>
      <c r="H56" s="36"/>
      <c r="I56" s="142" t="s">
        <v>22</v>
      </c>
      <c r="J56" s="64" t="str">
        <f>IF(J14="","",J14)</f>
        <v>24. 4. 2019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40"/>
      <c r="J57" s="36"/>
      <c r="K57" s="36"/>
      <c r="L57" s="40"/>
    </row>
    <row r="58" s="1" customFormat="1" ht="13.65" customHeight="1">
      <c r="B58" s="35"/>
      <c r="C58" s="29" t="s">
        <v>24</v>
      </c>
      <c r="D58" s="36"/>
      <c r="E58" s="36"/>
      <c r="F58" s="24" t="str">
        <f>E17</f>
        <v>SŽDC s.o. OŘ Plzeň</v>
      </c>
      <c r="G58" s="36"/>
      <c r="H58" s="36"/>
      <c r="I58" s="142" t="s">
        <v>30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28</v>
      </c>
      <c r="D59" s="36"/>
      <c r="E59" s="36"/>
      <c r="F59" s="24" t="str">
        <f>IF(E20="","",E20)</f>
        <v>Vyplň údaj</v>
      </c>
      <c r="G59" s="36"/>
      <c r="H59" s="36"/>
      <c r="I59" s="142" t="s">
        <v>33</v>
      </c>
      <c r="J59" s="33" t="str">
        <f>E26</f>
        <v xml:space="preserve"> 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40"/>
      <c r="J60" s="36"/>
      <c r="K60" s="36"/>
      <c r="L60" s="40"/>
    </row>
    <row r="61" s="1" customFormat="1" ht="29.28" customHeight="1">
      <c r="B61" s="35"/>
      <c r="C61" s="169" t="s">
        <v>108</v>
      </c>
      <c r="D61" s="170"/>
      <c r="E61" s="170"/>
      <c r="F61" s="170"/>
      <c r="G61" s="170"/>
      <c r="H61" s="170"/>
      <c r="I61" s="171"/>
      <c r="J61" s="172" t="s">
        <v>109</v>
      </c>
      <c r="K61" s="170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40"/>
      <c r="J62" s="36"/>
      <c r="K62" s="36"/>
      <c r="L62" s="40"/>
    </row>
    <row r="63" s="1" customFormat="1" ht="22.8" customHeight="1">
      <c r="B63" s="35"/>
      <c r="C63" s="173" t="s">
        <v>110</v>
      </c>
      <c r="D63" s="36"/>
      <c r="E63" s="36"/>
      <c r="F63" s="36"/>
      <c r="G63" s="36"/>
      <c r="H63" s="36"/>
      <c r="I63" s="140"/>
      <c r="J63" s="95">
        <f>J86</f>
        <v>0</v>
      </c>
      <c r="K63" s="36"/>
      <c r="L63" s="40"/>
      <c r="AU63" s="14" t="s">
        <v>111</v>
      </c>
    </row>
    <row r="64" s="11" customFormat="1" ht="24.96" customHeight="1">
      <c r="B64" s="239"/>
      <c r="C64" s="240"/>
      <c r="D64" s="241" t="s">
        <v>485</v>
      </c>
      <c r="E64" s="242"/>
      <c r="F64" s="242"/>
      <c r="G64" s="242"/>
      <c r="H64" s="242"/>
      <c r="I64" s="243"/>
      <c r="J64" s="244">
        <f>J87</f>
        <v>0</v>
      </c>
      <c r="K64" s="240"/>
      <c r="L64" s="245"/>
    </row>
    <row r="65" s="1" customFormat="1" ht="21.84" customHeight="1">
      <c r="B65" s="35"/>
      <c r="C65" s="36"/>
      <c r="D65" s="36"/>
      <c r="E65" s="36"/>
      <c r="F65" s="36"/>
      <c r="G65" s="36"/>
      <c r="H65" s="36"/>
      <c r="I65" s="140"/>
      <c r="J65" s="36"/>
      <c r="K65" s="36"/>
      <c r="L65" s="40"/>
    </row>
    <row r="66" s="1" customFormat="1" ht="6.96" customHeight="1">
      <c r="B66" s="54"/>
      <c r="C66" s="55"/>
      <c r="D66" s="55"/>
      <c r="E66" s="55"/>
      <c r="F66" s="55"/>
      <c r="G66" s="55"/>
      <c r="H66" s="55"/>
      <c r="I66" s="164"/>
      <c r="J66" s="55"/>
      <c r="K66" s="55"/>
      <c r="L66" s="40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67"/>
      <c r="J70" s="57"/>
      <c r="K70" s="57"/>
      <c r="L70" s="40"/>
    </row>
    <row r="71" s="1" customFormat="1" ht="24.96" customHeight="1">
      <c r="B71" s="35"/>
      <c r="C71" s="20" t="s">
        <v>112</v>
      </c>
      <c r="D71" s="36"/>
      <c r="E71" s="36"/>
      <c r="F71" s="36"/>
      <c r="G71" s="36"/>
      <c r="H71" s="36"/>
      <c r="I71" s="140"/>
      <c r="J71" s="36"/>
      <c r="K71" s="36"/>
      <c r="L71" s="40"/>
    </row>
    <row r="72" s="1" customFormat="1" ht="6.96" customHeight="1">
      <c r="B72" s="35"/>
      <c r="C72" s="36"/>
      <c r="D72" s="36"/>
      <c r="E72" s="36"/>
      <c r="F72" s="36"/>
      <c r="G72" s="36"/>
      <c r="H72" s="36"/>
      <c r="I72" s="140"/>
      <c r="J72" s="36"/>
      <c r="K72" s="36"/>
      <c r="L72" s="40"/>
    </row>
    <row r="73" s="1" customFormat="1" ht="12" customHeight="1">
      <c r="B73" s="35"/>
      <c r="C73" s="29" t="s">
        <v>16</v>
      </c>
      <c r="D73" s="36"/>
      <c r="E73" s="36"/>
      <c r="F73" s="36"/>
      <c r="G73" s="36"/>
      <c r="H73" s="36"/>
      <c r="I73" s="140"/>
      <c r="J73" s="36"/>
      <c r="K73" s="36"/>
      <c r="L73" s="40"/>
    </row>
    <row r="74" s="1" customFormat="1" ht="16.5" customHeight="1">
      <c r="B74" s="35"/>
      <c r="C74" s="36"/>
      <c r="D74" s="36"/>
      <c r="E74" s="168" t="str">
        <f>E7</f>
        <v>Oprava traťového úseku Janovice nad Úhlavou - Kdyně</v>
      </c>
      <c r="F74" s="29"/>
      <c r="G74" s="29"/>
      <c r="H74" s="29"/>
      <c r="I74" s="140"/>
      <c r="J74" s="36"/>
      <c r="K74" s="36"/>
      <c r="L74" s="40"/>
    </row>
    <row r="75" ht="12" customHeight="1">
      <c r="B75" s="18"/>
      <c r="C75" s="29" t="s">
        <v>103</v>
      </c>
      <c r="D75" s="19"/>
      <c r="E75" s="19"/>
      <c r="F75" s="19"/>
      <c r="G75" s="19"/>
      <c r="H75" s="19"/>
      <c r="I75" s="133"/>
      <c r="J75" s="19"/>
      <c r="K75" s="19"/>
      <c r="L75" s="17"/>
    </row>
    <row r="76" s="1" customFormat="1" ht="16.5" customHeight="1">
      <c r="B76" s="35"/>
      <c r="C76" s="36"/>
      <c r="D76" s="36"/>
      <c r="E76" s="168" t="s">
        <v>454</v>
      </c>
      <c r="F76" s="36"/>
      <c r="G76" s="36"/>
      <c r="H76" s="36"/>
      <c r="I76" s="140"/>
      <c r="J76" s="36"/>
      <c r="K76" s="36"/>
      <c r="L76" s="40"/>
    </row>
    <row r="77" s="1" customFormat="1" ht="12" customHeight="1">
      <c r="B77" s="35"/>
      <c r="C77" s="29" t="s">
        <v>105</v>
      </c>
      <c r="D77" s="36"/>
      <c r="E77" s="36"/>
      <c r="F77" s="36"/>
      <c r="G77" s="36"/>
      <c r="H77" s="36"/>
      <c r="I77" s="140"/>
      <c r="J77" s="36"/>
      <c r="K77" s="36"/>
      <c r="L77" s="40"/>
    </row>
    <row r="78" s="1" customFormat="1" ht="16.5" customHeight="1">
      <c r="B78" s="35"/>
      <c r="C78" s="36"/>
      <c r="D78" s="36"/>
      <c r="E78" s="61" t="str">
        <f>E11</f>
        <v>SO 2.2 - Zámečnické práce a zemní práce</v>
      </c>
      <c r="F78" s="36"/>
      <c r="G78" s="36"/>
      <c r="H78" s="36"/>
      <c r="I78" s="140"/>
      <c r="J78" s="36"/>
      <c r="K78" s="36"/>
      <c r="L78" s="40"/>
    </row>
    <row r="79" s="1" customFormat="1" ht="6.96" customHeight="1">
      <c r="B79" s="35"/>
      <c r="C79" s="36"/>
      <c r="D79" s="36"/>
      <c r="E79" s="36"/>
      <c r="F79" s="36"/>
      <c r="G79" s="36"/>
      <c r="H79" s="36"/>
      <c r="I79" s="140"/>
      <c r="J79" s="36"/>
      <c r="K79" s="36"/>
      <c r="L79" s="40"/>
    </row>
    <row r="80" s="1" customFormat="1" ht="12" customHeight="1">
      <c r="B80" s="35"/>
      <c r="C80" s="29" t="s">
        <v>20</v>
      </c>
      <c r="D80" s="36"/>
      <c r="E80" s="36"/>
      <c r="F80" s="24" t="str">
        <f>F14</f>
        <v>Dobříkov na Šumavě</v>
      </c>
      <c r="G80" s="36"/>
      <c r="H80" s="36"/>
      <c r="I80" s="142" t="s">
        <v>22</v>
      </c>
      <c r="J80" s="64" t="str">
        <f>IF(J14="","",J14)</f>
        <v>24. 4. 2019</v>
      </c>
      <c r="K80" s="36"/>
      <c r="L80" s="40"/>
    </row>
    <row r="81" s="1" customFormat="1" ht="6.96" customHeight="1">
      <c r="B81" s="35"/>
      <c r="C81" s="36"/>
      <c r="D81" s="36"/>
      <c r="E81" s="36"/>
      <c r="F81" s="36"/>
      <c r="G81" s="36"/>
      <c r="H81" s="36"/>
      <c r="I81" s="140"/>
      <c r="J81" s="36"/>
      <c r="K81" s="36"/>
      <c r="L81" s="40"/>
    </row>
    <row r="82" s="1" customFormat="1" ht="13.65" customHeight="1">
      <c r="B82" s="35"/>
      <c r="C82" s="29" t="s">
        <v>24</v>
      </c>
      <c r="D82" s="36"/>
      <c r="E82" s="36"/>
      <c r="F82" s="24" t="str">
        <f>E17</f>
        <v>SŽDC s.o. OŘ Plzeň</v>
      </c>
      <c r="G82" s="36"/>
      <c r="H82" s="36"/>
      <c r="I82" s="142" t="s">
        <v>30</v>
      </c>
      <c r="J82" s="33" t="str">
        <f>E23</f>
        <v xml:space="preserve"> </v>
      </c>
      <c r="K82" s="36"/>
      <c r="L82" s="40"/>
    </row>
    <row r="83" s="1" customFormat="1" ht="13.65" customHeight="1">
      <c r="B83" s="35"/>
      <c r="C83" s="29" t="s">
        <v>28</v>
      </c>
      <c r="D83" s="36"/>
      <c r="E83" s="36"/>
      <c r="F83" s="24" t="str">
        <f>IF(E20="","",E20)</f>
        <v>Vyplň údaj</v>
      </c>
      <c r="G83" s="36"/>
      <c r="H83" s="36"/>
      <c r="I83" s="142" t="s">
        <v>33</v>
      </c>
      <c r="J83" s="33" t="str">
        <f>E26</f>
        <v xml:space="preserve"> </v>
      </c>
      <c r="K83" s="36"/>
      <c r="L83" s="40"/>
    </row>
    <row r="84" s="1" customFormat="1" ht="10.32" customHeight="1">
      <c r="B84" s="35"/>
      <c r="C84" s="36"/>
      <c r="D84" s="36"/>
      <c r="E84" s="36"/>
      <c r="F84" s="36"/>
      <c r="G84" s="36"/>
      <c r="H84" s="36"/>
      <c r="I84" s="140"/>
      <c r="J84" s="36"/>
      <c r="K84" s="36"/>
      <c r="L84" s="40"/>
    </row>
    <row r="85" s="8" customFormat="1" ht="29.28" customHeight="1">
      <c r="B85" s="174"/>
      <c r="C85" s="175" t="s">
        <v>113</v>
      </c>
      <c r="D85" s="176" t="s">
        <v>55</v>
      </c>
      <c r="E85" s="176" t="s">
        <v>51</v>
      </c>
      <c r="F85" s="176" t="s">
        <v>52</v>
      </c>
      <c r="G85" s="176" t="s">
        <v>114</v>
      </c>
      <c r="H85" s="176" t="s">
        <v>115</v>
      </c>
      <c r="I85" s="177" t="s">
        <v>116</v>
      </c>
      <c r="J85" s="178" t="s">
        <v>109</v>
      </c>
      <c r="K85" s="179" t="s">
        <v>117</v>
      </c>
      <c r="L85" s="180"/>
      <c r="M85" s="85" t="s">
        <v>1</v>
      </c>
      <c r="N85" s="86" t="s">
        <v>40</v>
      </c>
      <c r="O85" s="86" t="s">
        <v>118</v>
      </c>
      <c r="P85" s="86" t="s">
        <v>119</v>
      </c>
      <c r="Q85" s="86" t="s">
        <v>120</v>
      </c>
      <c r="R85" s="86" t="s">
        <v>121</v>
      </c>
      <c r="S85" s="86" t="s">
        <v>122</v>
      </c>
      <c r="T85" s="87" t="s">
        <v>123</v>
      </c>
    </row>
    <row r="86" s="1" customFormat="1" ht="22.8" customHeight="1">
      <c r="B86" s="35"/>
      <c r="C86" s="92" t="s">
        <v>124</v>
      </c>
      <c r="D86" s="36"/>
      <c r="E86" s="36"/>
      <c r="F86" s="36"/>
      <c r="G86" s="36"/>
      <c r="H86" s="36"/>
      <c r="I86" s="140"/>
      <c r="J86" s="181">
        <f>BK86</f>
        <v>0</v>
      </c>
      <c r="K86" s="36"/>
      <c r="L86" s="40"/>
      <c r="M86" s="88"/>
      <c r="N86" s="89"/>
      <c r="O86" s="89"/>
      <c r="P86" s="182">
        <f>P87</f>
        <v>0</v>
      </c>
      <c r="Q86" s="89"/>
      <c r="R86" s="182">
        <f>R87</f>
        <v>0</v>
      </c>
      <c r="S86" s="89"/>
      <c r="T86" s="183">
        <f>T87</f>
        <v>0</v>
      </c>
      <c r="AT86" s="14" t="s">
        <v>69</v>
      </c>
      <c r="AU86" s="14" t="s">
        <v>111</v>
      </c>
      <c r="BK86" s="184">
        <f>BK87</f>
        <v>0</v>
      </c>
    </row>
    <row r="87" s="12" customFormat="1" ht="25.92" customHeight="1">
      <c r="B87" s="246"/>
      <c r="C87" s="247"/>
      <c r="D87" s="248" t="s">
        <v>69</v>
      </c>
      <c r="E87" s="249" t="s">
        <v>486</v>
      </c>
      <c r="F87" s="249" t="s">
        <v>487</v>
      </c>
      <c r="G87" s="247"/>
      <c r="H87" s="247"/>
      <c r="I87" s="250"/>
      <c r="J87" s="251">
        <f>BK87</f>
        <v>0</v>
      </c>
      <c r="K87" s="247"/>
      <c r="L87" s="252"/>
      <c r="M87" s="253"/>
      <c r="N87" s="254"/>
      <c r="O87" s="254"/>
      <c r="P87" s="255">
        <f>SUM(P88:P91)</f>
        <v>0</v>
      </c>
      <c r="Q87" s="254"/>
      <c r="R87" s="255">
        <f>SUM(R88:R91)</f>
        <v>0</v>
      </c>
      <c r="S87" s="254"/>
      <c r="T87" s="256">
        <f>SUM(T88:T91)</f>
        <v>0</v>
      </c>
      <c r="AR87" s="257" t="s">
        <v>130</v>
      </c>
      <c r="AT87" s="258" t="s">
        <v>69</v>
      </c>
      <c r="AU87" s="258" t="s">
        <v>70</v>
      </c>
      <c r="AY87" s="257" t="s">
        <v>131</v>
      </c>
      <c r="BK87" s="259">
        <f>SUM(BK88:BK91)</f>
        <v>0</v>
      </c>
    </row>
    <row r="88" s="1" customFormat="1" ht="16.5" customHeight="1">
      <c r="B88" s="35"/>
      <c r="C88" s="185" t="s">
        <v>77</v>
      </c>
      <c r="D88" s="185" t="s">
        <v>125</v>
      </c>
      <c r="E88" s="186" t="s">
        <v>488</v>
      </c>
      <c r="F88" s="187" t="s">
        <v>489</v>
      </c>
      <c r="G88" s="188" t="s">
        <v>490</v>
      </c>
      <c r="H88" s="189">
        <v>20</v>
      </c>
      <c r="I88" s="190"/>
      <c r="J88" s="191">
        <f>ROUND(I88*H88,2)</f>
        <v>0</v>
      </c>
      <c r="K88" s="187" t="s">
        <v>491</v>
      </c>
      <c r="L88" s="40"/>
      <c r="M88" s="192" t="s">
        <v>1</v>
      </c>
      <c r="N88" s="193" t="s">
        <v>41</v>
      </c>
      <c r="O88" s="76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AR88" s="14" t="s">
        <v>492</v>
      </c>
      <c r="AT88" s="14" t="s">
        <v>125</v>
      </c>
      <c r="AU88" s="14" t="s">
        <v>77</v>
      </c>
      <c r="AY88" s="14" t="s">
        <v>131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4" t="s">
        <v>77</v>
      </c>
      <c r="BK88" s="196">
        <f>ROUND(I88*H88,2)</f>
        <v>0</v>
      </c>
      <c r="BL88" s="14" t="s">
        <v>492</v>
      </c>
      <c r="BM88" s="14" t="s">
        <v>493</v>
      </c>
    </row>
    <row r="89" s="1" customFormat="1">
      <c r="B89" s="35"/>
      <c r="C89" s="36"/>
      <c r="D89" s="197" t="s">
        <v>133</v>
      </c>
      <c r="E89" s="36"/>
      <c r="F89" s="198" t="s">
        <v>494</v>
      </c>
      <c r="G89" s="36"/>
      <c r="H89" s="36"/>
      <c r="I89" s="140"/>
      <c r="J89" s="36"/>
      <c r="K89" s="36"/>
      <c r="L89" s="40"/>
      <c r="M89" s="199"/>
      <c r="N89" s="76"/>
      <c r="O89" s="76"/>
      <c r="P89" s="76"/>
      <c r="Q89" s="76"/>
      <c r="R89" s="76"/>
      <c r="S89" s="76"/>
      <c r="T89" s="77"/>
      <c r="AT89" s="14" t="s">
        <v>133</v>
      </c>
      <c r="AU89" s="14" t="s">
        <v>77</v>
      </c>
    </row>
    <row r="90" s="1" customFormat="1" ht="16.5" customHeight="1">
      <c r="B90" s="35"/>
      <c r="C90" s="185" t="s">
        <v>79</v>
      </c>
      <c r="D90" s="185" t="s">
        <v>125</v>
      </c>
      <c r="E90" s="186" t="s">
        <v>495</v>
      </c>
      <c r="F90" s="187" t="s">
        <v>496</v>
      </c>
      <c r="G90" s="188" t="s">
        <v>140</v>
      </c>
      <c r="H90" s="189">
        <v>50</v>
      </c>
      <c r="I90" s="190"/>
      <c r="J90" s="191">
        <f>ROUND(I90*H90,2)</f>
        <v>0</v>
      </c>
      <c r="K90" s="187" t="s">
        <v>491</v>
      </c>
      <c r="L90" s="40"/>
      <c r="M90" s="192" t="s">
        <v>1</v>
      </c>
      <c r="N90" s="193" t="s">
        <v>41</v>
      </c>
      <c r="O90" s="76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AR90" s="14" t="s">
        <v>492</v>
      </c>
      <c r="AT90" s="14" t="s">
        <v>125</v>
      </c>
      <c r="AU90" s="14" t="s">
        <v>77</v>
      </c>
      <c r="AY90" s="14" t="s">
        <v>131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4" t="s">
        <v>77</v>
      </c>
      <c r="BK90" s="196">
        <f>ROUND(I90*H90,2)</f>
        <v>0</v>
      </c>
      <c r="BL90" s="14" t="s">
        <v>492</v>
      </c>
      <c r="BM90" s="14" t="s">
        <v>497</v>
      </c>
    </row>
    <row r="91" s="1" customFormat="1">
      <c r="B91" s="35"/>
      <c r="C91" s="36"/>
      <c r="D91" s="197" t="s">
        <v>133</v>
      </c>
      <c r="E91" s="36"/>
      <c r="F91" s="198" t="s">
        <v>498</v>
      </c>
      <c r="G91" s="36"/>
      <c r="H91" s="36"/>
      <c r="I91" s="140"/>
      <c r="J91" s="36"/>
      <c r="K91" s="36"/>
      <c r="L91" s="40"/>
      <c r="M91" s="236"/>
      <c r="N91" s="237"/>
      <c r="O91" s="237"/>
      <c r="P91" s="237"/>
      <c r="Q91" s="237"/>
      <c r="R91" s="237"/>
      <c r="S91" s="237"/>
      <c r="T91" s="238"/>
      <c r="AT91" s="14" t="s">
        <v>133</v>
      </c>
      <c r="AU91" s="14" t="s">
        <v>77</v>
      </c>
    </row>
    <row r="92" s="1" customFormat="1" ht="6.96" customHeight="1">
      <c r="B92" s="54"/>
      <c r="C92" s="55"/>
      <c r="D92" s="55"/>
      <c r="E92" s="55"/>
      <c r="F92" s="55"/>
      <c r="G92" s="55"/>
      <c r="H92" s="55"/>
      <c r="I92" s="164"/>
      <c r="J92" s="55"/>
      <c r="K92" s="55"/>
      <c r="L92" s="40"/>
    </row>
  </sheetData>
  <sheetProtection sheet="1" autoFilter="0" formatColumns="0" formatRows="0" objects="1" scenarios="1" spinCount="100000" saltValue="0JWn+6KdMkV+/EqveW2AbWj70J7sM9ThDa8zebO8CWG5kwTYPjoJkzcSC14MExlcR9tXKnsIVEKwiX2FyT0qrA==" hashValue="gHTxMsIsyqpbLaa1BpN0jW/a2JZYFWmm+nF71YFlXHef4Ze+F+eqWlFgY/m6bTzm15JPpsl7gVeBXLvAQAZkYw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101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79</v>
      </c>
    </row>
    <row r="4" ht="24.96" customHeight="1">
      <c r="B4" s="17"/>
      <c r="D4" s="137" t="s">
        <v>102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8" t="s">
        <v>16</v>
      </c>
      <c r="L6" s="17"/>
    </row>
    <row r="7" ht="16.5" customHeight="1">
      <c r="B7" s="17"/>
      <c r="E7" s="139" t="str">
        <f>'Rekapitulace stavby'!K6</f>
        <v>Oprava traťového úseku Janovice nad Úhlavou - Kdyně</v>
      </c>
      <c r="F7" s="138"/>
      <c r="G7" s="138"/>
      <c r="H7" s="138"/>
      <c r="L7" s="17"/>
    </row>
    <row r="8" ht="12" customHeight="1">
      <c r="B8" s="17"/>
      <c r="D8" s="138" t="s">
        <v>103</v>
      </c>
      <c r="L8" s="17"/>
    </row>
    <row r="9" s="1" customFormat="1" ht="16.5" customHeight="1">
      <c r="B9" s="40"/>
      <c r="E9" s="139" t="s">
        <v>499</v>
      </c>
      <c r="F9" s="1"/>
      <c r="G9" s="1"/>
      <c r="H9" s="1"/>
      <c r="I9" s="140"/>
      <c r="L9" s="40"/>
    </row>
    <row r="10" s="1" customFormat="1" ht="12" customHeight="1">
      <c r="B10" s="40"/>
      <c r="D10" s="138" t="s">
        <v>105</v>
      </c>
      <c r="I10" s="140"/>
      <c r="L10" s="40"/>
    </row>
    <row r="11" s="1" customFormat="1" ht="36.96" customHeight="1">
      <c r="B11" s="40"/>
      <c r="E11" s="141" t="s">
        <v>500</v>
      </c>
      <c r="F11" s="1"/>
      <c r="G11" s="1"/>
      <c r="H11" s="1"/>
      <c r="I11" s="140"/>
      <c r="L11" s="40"/>
    </row>
    <row r="12" s="1" customFormat="1">
      <c r="B12" s="40"/>
      <c r="I12" s="140"/>
      <c r="L12" s="40"/>
    </row>
    <row r="13" s="1" customFormat="1" ht="12" customHeight="1">
      <c r="B13" s="40"/>
      <c r="D13" s="138" t="s">
        <v>18</v>
      </c>
      <c r="F13" s="14" t="s">
        <v>1</v>
      </c>
      <c r="I13" s="142" t="s">
        <v>19</v>
      </c>
      <c r="J13" s="14" t="s">
        <v>1</v>
      </c>
      <c r="L13" s="40"/>
    </row>
    <row r="14" s="1" customFormat="1" ht="12" customHeight="1">
      <c r="B14" s="40"/>
      <c r="D14" s="138" t="s">
        <v>20</v>
      </c>
      <c r="F14" s="14" t="s">
        <v>21</v>
      </c>
      <c r="I14" s="142" t="s">
        <v>22</v>
      </c>
      <c r="J14" s="143" t="str">
        <f>'Rekapitulace stavby'!AN8</f>
        <v>24. 4. 2019</v>
      </c>
      <c r="L14" s="40"/>
    </row>
    <row r="15" s="1" customFormat="1" ht="10.8" customHeight="1">
      <c r="B15" s="40"/>
      <c r="I15" s="140"/>
      <c r="L15" s="40"/>
    </row>
    <row r="16" s="1" customFormat="1" ht="12" customHeight="1">
      <c r="B16" s="40"/>
      <c r="D16" s="138" t="s">
        <v>24</v>
      </c>
      <c r="I16" s="142" t="s">
        <v>25</v>
      </c>
      <c r="J16" s="14" t="s">
        <v>1</v>
      </c>
      <c r="L16" s="40"/>
    </row>
    <row r="17" s="1" customFormat="1" ht="18" customHeight="1">
      <c r="B17" s="40"/>
      <c r="E17" s="14" t="s">
        <v>26</v>
      </c>
      <c r="I17" s="142" t="s">
        <v>27</v>
      </c>
      <c r="J17" s="14" t="s">
        <v>1</v>
      </c>
      <c r="L17" s="40"/>
    </row>
    <row r="18" s="1" customFormat="1" ht="6.96" customHeight="1">
      <c r="B18" s="40"/>
      <c r="I18" s="140"/>
      <c r="L18" s="40"/>
    </row>
    <row r="19" s="1" customFormat="1" ht="12" customHeight="1">
      <c r="B19" s="40"/>
      <c r="D19" s="138" t="s">
        <v>28</v>
      </c>
      <c r="I19" s="142" t="s">
        <v>25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2" t="s">
        <v>27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40"/>
      <c r="L21" s="40"/>
    </row>
    <row r="22" s="1" customFormat="1" ht="12" customHeight="1">
      <c r="B22" s="40"/>
      <c r="D22" s="138" t="s">
        <v>30</v>
      </c>
      <c r="I22" s="142" t="s">
        <v>25</v>
      </c>
      <c r="J22" s="14" t="str">
        <f>IF('Rekapitulace stavby'!AN16="","",'Rekapitulace stavby'!AN16)</f>
        <v/>
      </c>
      <c r="L22" s="40"/>
    </row>
    <row r="23" s="1" customFormat="1" ht="18" customHeight="1">
      <c r="B23" s="40"/>
      <c r="E23" s="14" t="str">
        <f>IF('Rekapitulace stavby'!E17="","",'Rekapitulace stavby'!E17)</f>
        <v xml:space="preserve"> </v>
      </c>
      <c r="I23" s="142" t="s">
        <v>27</v>
      </c>
      <c r="J23" s="14" t="str">
        <f>IF('Rekapitulace stavby'!AN17="","",'Rekapitulace stavby'!AN17)</f>
        <v/>
      </c>
      <c r="L23" s="40"/>
    </row>
    <row r="24" s="1" customFormat="1" ht="6.96" customHeight="1">
      <c r="B24" s="40"/>
      <c r="I24" s="140"/>
      <c r="L24" s="40"/>
    </row>
    <row r="25" s="1" customFormat="1" ht="12" customHeight="1">
      <c r="B25" s="40"/>
      <c r="D25" s="138" t="s">
        <v>33</v>
      </c>
      <c r="I25" s="142" t="s">
        <v>25</v>
      </c>
      <c r="J25" s="14" t="s">
        <v>1</v>
      </c>
      <c r="L25" s="40"/>
    </row>
    <row r="26" s="1" customFormat="1" ht="18" customHeight="1">
      <c r="B26" s="40"/>
      <c r="E26" s="14" t="s">
        <v>34</v>
      </c>
      <c r="I26" s="142" t="s">
        <v>27</v>
      </c>
      <c r="J26" s="14" t="s">
        <v>1</v>
      </c>
      <c r="L26" s="40"/>
    </row>
    <row r="27" s="1" customFormat="1" ht="6.96" customHeight="1">
      <c r="B27" s="40"/>
      <c r="I27" s="140"/>
      <c r="L27" s="40"/>
    </row>
    <row r="28" s="1" customFormat="1" ht="12" customHeight="1">
      <c r="B28" s="40"/>
      <c r="D28" s="138" t="s">
        <v>35</v>
      </c>
      <c r="I28" s="140"/>
      <c r="L28" s="40"/>
    </row>
    <row r="29" s="7" customFormat="1" ht="16.5" customHeight="1">
      <c r="B29" s="144"/>
      <c r="E29" s="145" t="s">
        <v>1</v>
      </c>
      <c r="F29" s="145"/>
      <c r="G29" s="145"/>
      <c r="H29" s="145"/>
      <c r="I29" s="146"/>
      <c r="L29" s="144"/>
    </row>
    <row r="30" s="1" customFormat="1" ht="6.96" customHeight="1">
      <c r="B30" s="40"/>
      <c r="I30" s="140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7"/>
      <c r="J31" s="68"/>
      <c r="K31" s="68"/>
      <c r="L31" s="40"/>
    </row>
    <row r="32" s="1" customFormat="1" ht="25.44" customHeight="1">
      <c r="B32" s="40"/>
      <c r="D32" s="148" t="s">
        <v>36</v>
      </c>
      <c r="I32" s="140"/>
      <c r="J32" s="149">
        <f>ROUND(J85,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7"/>
      <c r="J33" s="68"/>
      <c r="K33" s="68"/>
      <c r="L33" s="40"/>
    </row>
    <row r="34" s="1" customFormat="1" ht="14.4" customHeight="1">
      <c r="B34" s="40"/>
      <c r="F34" s="150" t="s">
        <v>38</v>
      </c>
      <c r="I34" s="151" t="s">
        <v>37</v>
      </c>
      <c r="J34" s="150" t="s">
        <v>39</v>
      </c>
      <c r="L34" s="40"/>
    </row>
    <row r="35" s="1" customFormat="1" ht="14.4" customHeight="1">
      <c r="B35" s="40"/>
      <c r="D35" s="138" t="s">
        <v>40</v>
      </c>
      <c r="E35" s="138" t="s">
        <v>41</v>
      </c>
      <c r="F35" s="152">
        <f>ROUND((SUM(BE85:BE101)),  2)</f>
        <v>0</v>
      </c>
      <c r="I35" s="153">
        <v>0.20999999999999999</v>
      </c>
      <c r="J35" s="152">
        <f>ROUND(((SUM(BE85:BE101))*I35),  2)</f>
        <v>0</v>
      </c>
      <c r="L35" s="40"/>
    </row>
    <row r="36" s="1" customFormat="1" ht="14.4" customHeight="1">
      <c r="B36" s="40"/>
      <c r="E36" s="138" t="s">
        <v>42</v>
      </c>
      <c r="F36" s="152">
        <f>ROUND((SUM(BF85:BF101)),  2)</f>
        <v>0</v>
      </c>
      <c r="I36" s="153">
        <v>0.14999999999999999</v>
      </c>
      <c r="J36" s="152">
        <f>ROUND(((SUM(BF85:BF101))*I36),  2)</f>
        <v>0</v>
      </c>
      <c r="L36" s="40"/>
    </row>
    <row r="37" hidden="1" s="1" customFormat="1" ht="14.4" customHeight="1">
      <c r="B37" s="40"/>
      <c r="E37" s="138" t="s">
        <v>43</v>
      </c>
      <c r="F37" s="152">
        <f>ROUND((SUM(BG85:BG101)),  2)</f>
        <v>0</v>
      </c>
      <c r="I37" s="153">
        <v>0.20999999999999999</v>
      </c>
      <c r="J37" s="152">
        <f>0</f>
        <v>0</v>
      </c>
      <c r="L37" s="40"/>
    </row>
    <row r="38" hidden="1" s="1" customFormat="1" ht="14.4" customHeight="1">
      <c r="B38" s="40"/>
      <c r="E38" s="138" t="s">
        <v>44</v>
      </c>
      <c r="F38" s="152">
        <f>ROUND((SUM(BH85:BH101)),  2)</f>
        <v>0</v>
      </c>
      <c r="I38" s="153">
        <v>0.14999999999999999</v>
      </c>
      <c r="J38" s="152">
        <f>0</f>
        <v>0</v>
      </c>
      <c r="L38" s="40"/>
    </row>
    <row r="39" hidden="1" s="1" customFormat="1" ht="14.4" customHeight="1">
      <c r="B39" s="40"/>
      <c r="E39" s="138" t="s">
        <v>45</v>
      </c>
      <c r="F39" s="152">
        <f>ROUND((SUM(BI85:BI101)),  2)</f>
        <v>0</v>
      </c>
      <c r="I39" s="153">
        <v>0</v>
      </c>
      <c r="J39" s="152">
        <f>0</f>
        <v>0</v>
      </c>
      <c r="L39" s="40"/>
    </row>
    <row r="40" s="1" customFormat="1" ht="6.96" customHeight="1">
      <c r="B40" s="40"/>
      <c r="I40" s="140"/>
      <c r="L40" s="40"/>
    </row>
    <row r="41" s="1" customFormat="1" ht="25.44" customHeight="1">
      <c r="B41" s="40"/>
      <c r="C41" s="154"/>
      <c r="D41" s="155" t="s">
        <v>46</v>
      </c>
      <c r="E41" s="156"/>
      <c r="F41" s="156"/>
      <c r="G41" s="157" t="s">
        <v>47</v>
      </c>
      <c r="H41" s="158" t="s">
        <v>48</v>
      </c>
      <c r="I41" s="159"/>
      <c r="J41" s="160">
        <f>SUM(J32:J39)</f>
        <v>0</v>
      </c>
      <c r="K41" s="161"/>
      <c r="L41" s="40"/>
    </row>
    <row r="42" s="1" customFormat="1" ht="14.4" customHeight="1"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40"/>
    </row>
    <row r="46" s="1" customFormat="1" ht="6.96" customHeight="1">
      <c r="B46" s="165"/>
      <c r="C46" s="166"/>
      <c r="D46" s="166"/>
      <c r="E46" s="166"/>
      <c r="F46" s="166"/>
      <c r="G46" s="166"/>
      <c r="H46" s="166"/>
      <c r="I46" s="167"/>
      <c r="J46" s="166"/>
      <c r="K46" s="166"/>
      <c r="L46" s="40"/>
    </row>
    <row r="47" s="1" customFormat="1" ht="24.96" customHeight="1">
      <c r="B47" s="35"/>
      <c r="C47" s="20" t="s">
        <v>107</v>
      </c>
      <c r="D47" s="36"/>
      <c r="E47" s="36"/>
      <c r="F47" s="36"/>
      <c r="G47" s="36"/>
      <c r="H47" s="36"/>
      <c r="I47" s="140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40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40"/>
      <c r="J49" s="36"/>
      <c r="K49" s="36"/>
      <c r="L49" s="40"/>
    </row>
    <row r="50" s="1" customFormat="1" ht="16.5" customHeight="1">
      <c r="B50" s="35"/>
      <c r="C50" s="36"/>
      <c r="D50" s="36"/>
      <c r="E50" s="168" t="str">
        <f>E7</f>
        <v>Oprava traťového úseku Janovice nad Úhlavou - Kdyně</v>
      </c>
      <c r="F50" s="29"/>
      <c r="G50" s="29"/>
      <c r="H50" s="29"/>
      <c r="I50" s="140"/>
      <c r="J50" s="36"/>
      <c r="K50" s="36"/>
      <c r="L50" s="40"/>
    </row>
    <row r="51" ht="12" customHeight="1">
      <c r="B51" s="18"/>
      <c r="C51" s="29" t="s">
        <v>103</v>
      </c>
      <c r="D51" s="19"/>
      <c r="E51" s="19"/>
      <c r="F51" s="19"/>
      <c r="G51" s="19"/>
      <c r="H51" s="19"/>
      <c r="I51" s="133"/>
      <c r="J51" s="19"/>
      <c r="K51" s="19"/>
      <c r="L51" s="17"/>
    </row>
    <row r="52" s="1" customFormat="1" ht="16.5" customHeight="1">
      <c r="B52" s="35"/>
      <c r="C52" s="36"/>
      <c r="D52" s="36"/>
      <c r="E52" s="168" t="s">
        <v>499</v>
      </c>
      <c r="F52" s="36"/>
      <c r="G52" s="36"/>
      <c r="H52" s="36"/>
      <c r="I52" s="140"/>
      <c r="J52" s="36"/>
      <c r="K52" s="36"/>
      <c r="L52" s="40"/>
    </row>
    <row r="53" s="1" customFormat="1" ht="12" customHeight="1">
      <c r="B53" s="35"/>
      <c r="C53" s="29" t="s">
        <v>105</v>
      </c>
      <c r="D53" s="36"/>
      <c r="E53" s="36"/>
      <c r="F53" s="36"/>
      <c r="G53" s="36"/>
      <c r="H53" s="36"/>
      <c r="I53" s="140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SO 3.1 - VRN</v>
      </c>
      <c r="F54" s="36"/>
      <c r="G54" s="36"/>
      <c r="H54" s="36"/>
      <c r="I54" s="140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40"/>
      <c r="J55" s="36"/>
      <c r="K55" s="36"/>
      <c r="L55" s="40"/>
    </row>
    <row r="56" s="1" customFormat="1" ht="12" customHeight="1">
      <c r="B56" s="35"/>
      <c r="C56" s="29" t="s">
        <v>20</v>
      </c>
      <c r="D56" s="36"/>
      <c r="E56" s="36"/>
      <c r="F56" s="24" t="str">
        <f>F14</f>
        <v>TO Domažlice</v>
      </c>
      <c r="G56" s="36"/>
      <c r="H56" s="36"/>
      <c r="I56" s="142" t="s">
        <v>22</v>
      </c>
      <c r="J56" s="64" t="str">
        <f>IF(J14="","",J14)</f>
        <v>24. 4. 2019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40"/>
      <c r="J57" s="36"/>
      <c r="K57" s="36"/>
      <c r="L57" s="40"/>
    </row>
    <row r="58" s="1" customFormat="1" ht="13.65" customHeight="1">
      <c r="B58" s="35"/>
      <c r="C58" s="29" t="s">
        <v>24</v>
      </c>
      <c r="D58" s="36"/>
      <c r="E58" s="36"/>
      <c r="F58" s="24" t="str">
        <f>E17</f>
        <v>SŽDC s.o. - OŘ Plzeň</v>
      </c>
      <c r="G58" s="36"/>
      <c r="H58" s="36"/>
      <c r="I58" s="142" t="s">
        <v>30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28</v>
      </c>
      <c r="D59" s="36"/>
      <c r="E59" s="36"/>
      <c r="F59" s="24" t="str">
        <f>IF(E20="","",E20)</f>
        <v>Vyplň údaj</v>
      </c>
      <c r="G59" s="36"/>
      <c r="H59" s="36"/>
      <c r="I59" s="142" t="s">
        <v>33</v>
      </c>
      <c r="J59" s="33" t="str">
        <f>E26</f>
        <v>Jung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40"/>
      <c r="J60" s="36"/>
      <c r="K60" s="36"/>
      <c r="L60" s="40"/>
    </row>
    <row r="61" s="1" customFormat="1" ht="29.28" customHeight="1">
      <c r="B61" s="35"/>
      <c r="C61" s="169" t="s">
        <v>108</v>
      </c>
      <c r="D61" s="170"/>
      <c r="E61" s="170"/>
      <c r="F61" s="170"/>
      <c r="G61" s="170"/>
      <c r="H61" s="170"/>
      <c r="I61" s="171"/>
      <c r="J61" s="172" t="s">
        <v>109</v>
      </c>
      <c r="K61" s="170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40"/>
      <c r="J62" s="36"/>
      <c r="K62" s="36"/>
      <c r="L62" s="40"/>
    </row>
    <row r="63" s="1" customFormat="1" ht="22.8" customHeight="1">
      <c r="B63" s="35"/>
      <c r="C63" s="173" t="s">
        <v>110</v>
      </c>
      <c r="D63" s="36"/>
      <c r="E63" s="36"/>
      <c r="F63" s="36"/>
      <c r="G63" s="36"/>
      <c r="H63" s="36"/>
      <c r="I63" s="140"/>
      <c r="J63" s="95">
        <f>J85</f>
        <v>0</v>
      </c>
      <c r="K63" s="36"/>
      <c r="L63" s="40"/>
      <c r="AU63" s="14" t="s">
        <v>111</v>
      </c>
    </row>
    <row r="64" s="1" customFormat="1" ht="21.84" customHeight="1">
      <c r="B64" s="35"/>
      <c r="C64" s="36"/>
      <c r="D64" s="36"/>
      <c r="E64" s="36"/>
      <c r="F64" s="36"/>
      <c r="G64" s="36"/>
      <c r="H64" s="36"/>
      <c r="I64" s="140"/>
      <c r="J64" s="36"/>
      <c r="K64" s="36"/>
      <c r="L64" s="40"/>
    </row>
    <row r="65" s="1" customFormat="1" ht="6.96" customHeight="1">
      <c r="B65" s="54"/>
      <c r="C65" s="55"/>
      <c r="D65" s="55"/>
      <c r="E65" s="55"/>
      <c r="F65" s="55"/>
      <c r="G65" s="55"/>
      <c r="H65" s="55"/>
      <c r="I65" s="164"/>
      <c r="J65" s="55"/>
      <c r="K65" s="55"/>
      <c r="L65" s="40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67"/>
      <c r="J69" s="57"/>
      <c r="K69" s="57"/>
      <c r="L69" s="40"/>
    </row>
    <row r="70" s="1" customFormat="1" ht="24.96" customHeight="1">
      <c r="B70" s="35"/>
      <c r="C70" s="20" t="s">
        <v>112</v>
      </c>
      <c r="D70" s="36"/>
      <c r="E70" s="36"/>
      <c r="F70" s="36"/>
      <c r="G70" s="36"/>
      <c r="H70" s="36"/>
      <c r="I70" s="140"/>
      <c r="J70" s="36"/>
      <c r="K70" s="36"/>
      <c r="L70" s="40"/>
    </row>
    <row r="71" s="1" customFormat="1" ht="6.96" customHeight="1">
      <c r="B71" s="35"/>
      <c r="C71" s="36"/>
      <c r="D71" s="36"/>
      <c r="E71" s="36"/>
      <c r="F71" s="36"/>
      <c r="G71" s="36"/>
      <c r="H71" s="36"/>
      <c r="I71" s="140"/>
      <c r="J71" s="36"/>
      <c r="K71" s="36"/>
      <c r="L71" s="40"/>
    </row>
    <row r="72" s="1" customFormat="1" ht="12" customHeight="1">
      <c r="B72" s="35"/>
      <c r="C72" s="29" t="s">
        <v>16</v>
      </c>
      <c r="D72" s="36"/>
      <c r="E72" s="36"/>
      <c r="F72" s="36"/>
      <c r="G72" s="36"/>
      <c r="H72" s="36"/>
      <c r="I72" s="140"/>
      <c r="J72" s="36"/>
      <c r="K72" s="36"/>
      <c r="L72" s="40"/>
    </row>
    <row r="73" s="1" customFormat="1" ht="16.5" customHeight="1">
      <c r="B73" s="35"/>
      <c r="C73" s="36"/>
      <c r="D73" s="36"/>
      <c r="E73" s="168" t="str">
        <f>E7</f>
        <v>Oprava traťového úseku Janovice nad Úhlavou - Kdyně</v>
      </c>
      <c r="F73" s="29"/>
      <c r="G73" s="29"/>
      <c r="H73" s="29"/>
      <c r="I73" s="140"/>
      <c r="J73" s="36"/>
      <c r="K73" s="36"/>
      <c r="L73" s="40"/>
    </row>
    <row r="74" ht="12" customHeight="1">
      <c r="B74" s="18"/>
      <c r="C74" s="29" t="s">
        <v>103</v>
      </c>
      <c r="D74" s="19"/>
      <c r="E74" s="19"/>
      <c r="F74" s="19"/>
      <c r="G74" s="19"/>
      <c r="H74" s="19"/>
      <c r="I74" s="133"/>
      <c r="J74" s="19"/>
      <c r="K74" s="19"/>
      <c r="L74" s="17"/>
    </row>
    <row r="75" s="1" customFormat="1" ht="16.5" customHeight="1">
      <c r="B75" s="35"/>
      <c r="C75" s="36"/>
      <c r="D75" s="36"/>
      <c r="E75" s="168" t="s">
        <v>499</v>
      </c>
      <c r="F75" s="36"/>
      <c r="G75" s="36"/>
      <c r="H75" s="36"/>
      <c r="I75" s="140"/>
      <c r="J75" s="36"/>
      <c r="K75" s="36"/>
      <c r="L75" s="40"/>
    </row>
    <row r="76" s="1" customFormat="1" ht="12" customHeight="1">
      <c r="B76" s="35"/>
      <c r="C76" s="29" t="s">
        <v>105</v>
      </c>
      <c r="D76" s="36"/>
      <c r="E76" s="36"/>
      <c r="F76" s="36"/>
      <c r="G76" s="36"/>
      <c r="H76" s="36"/>
      <c r="I76" s="140"/>
      <c r="J76" s="36"/>
      <c r="K76" s="36"/>
      <c r="L76" s="40"/>
    </row>
    <row r="77" s="1" customFormat="1" ht="16.5" customHeight="1">
      <c r="B77" s="35"/>
      <c r="C77" s="36"/>
      <c r="D77" s="36"/>
      <c r="E77" s="61" t="str">
        <f>E11</f>
        <v>SO 3.1 - VRN</v>
      </c>
      <c r="F77" s="36"/>
      <c r="G77" s="36"/>
      <c r="H77" s="36"/>
      <c r="I77" s="140"/>
      <c r="J77" s="36"/>
      <c r="K77" s="36"/>
      <c r="L77" s="40"/>
    </row>
    <row r="78" s="1" customFormat="1" ht="6.96" customHeight="1">
      <c r="B78" s="35"/>
      <c r="C78" s="36"/>
      <c r="D78" s="36"/>
      <c r="E78" s="36"/>
      <c r="F78" s="36"/>
      <c r="G78" s="36"/>
      <c r="H78" s="36"/>
      <c r="I78" s="140"/>
      <c r="J78" s="36"/>
      <c r="K78" s="36"/>
      <c r="L78" s="40"/>
    </row>
    <row r="79" s="1" customFormat="1" ht="12" customHeight="1">
      <c r="B79" s="35"/>
      <c r="C79" s="29" t="s">
        <v>20</v>
      </c>
      <c r="D79" s="36"/>
      <c r="E79" s="36"/>
      <c r="F79" s="24" t="str">
        <f>F14</f>
        <v>TO Domažlice</v>
      </c>
      <c r="G79" s="36"/>
      <c r="H79" s="36"/>
      <c r="I79" s="142" t="s">
        <v>22</v>
      </c>
      <c r="J79" s="64" t="str">
        <f>IF(J14="","",J14)</f>
        <v>24. 4. 2019</v>
      </c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40"/>
      <c r="J80" s="36"/>
      <c r="K80" s="36"/>
      <c r="L80" s="40"/>
    </row>
    <row r="81" s="1" customFormat="1" ht="13.65" customHeight="1">
      <c r="B81" s="35"/>
      <c r="C81" s="29" t="s">
        <v>24</v>
      </c>
      <c r="D81" s="36"/>
      <c r="E81" s="36"/>
      <c r="F81" s="24" t="str">
        <f>E17</f>
        <v>SŽDC s.o. - OŘ Plzeň</v>
      </c>
      <c r="G81" s="36"/>
      <c r="H81" s="36"/>
      <c r="I81" s="142" t="s">
        <v>30</v>
      </c>
      <c r="J81" s="33" t="str">
        <f>E23</f>
        <v xml:space="preserve"> </v>
      </c>
      <c r="K81" s="36"/>
      <c r="L81" s="40"/>
    </row>
    <row r="82" s="1" customFormat="1" ht="13.65" customHeight="1">
      <c r="B82" s="35"/>
      <c r="C82" s="29" t="s">
        <v>28</v>
      </c>
      <c r="D82" s="36"/>
      <c r="E82" s="36"/>
      <c r="F82" s="24" t="str">
        <f>IF(E20="","",E20)</f>
        <v>Vyplň údaj</v>
      </c>
      <c r="G82" s="36"/>
      <c r="H82" s="36"/>
      <c r="I82" s="142" t="s">
        <v>33</v>
      </c>
      <c r="J82" s="33" t="str">
        <f>E26</f>
        <v>Jung</v>
      </c>
      <c r="K82" s="36"/>
      <c r="L82" s="40"/>
    </row>
    <row r="83" s="1" customFormat="1" ht="10.32" customHeight="1">
      <c r="B83" s="35"/>
      <c r="C83" s="36"/>
      <c r="D83" s="36"/>
      <c r="E83" s="36"/>
      <c r="F83" s="36"/>
      <c r="G83" s="36"/>
      <c r="H83" s="36"/>
      <c r="I83" s="140"/>
      <c r="J83" s="36"/>
      <c r="K83" s="36"/>
      <c r="L83" s="40"/>
    </row>
    <row r="84" s="8" customFormat="1" ht="29.28" customHeight="1">
      <c r="B84" s="174"/>
      <c r="C84" s="175" t="s">
        <v>113</v>
      </c>
      <c r="D84" s="176" t="s">
        <v>55</v>
      </c>
      <c r="E84" s="176" t="s">
        <v>51</v>
      </c>
      <c r="F84" s="176" t="s">
        <v>52</v>
      </c>
      <c r="G84" s="176" t="s">
        <v>114</v>
      </c>
      <c r="H84" s="176" t="s">
        <v>115</v>
      </c>
      <c r="I84" s="177" t="s">
        <v>116</v>
      </c>
      <c r="J84" s="178" t="s">
        <v>109</v>
      </c>
      <c r="K84" s="179" t="s">
        <v>117</v>
      </c>
      <c r="L84" s="180"/>
      <c r="M84" s="85" t="s">
        <v>1</v>
      </c>
      <c r="N84" s="86" t="s">
        <v>40</v>
      </c>
      <c r="O84" s="86" t="s">
        <v>118</v>
      </c>
      <c r="P84" s="86" t="s">
        <v>119</v>
      </c>
      <c r="Q84" s="86" t="s">
        <v>120</v>
      </c>
      <c r="R84" s="86" t="s">
        <v>121</v>
      </c>
      <c r="S84" s="86" t="s">
        <v>122</v>
      </c>
      <c r="T84" s="87" t="s">
        <v>123</v>
      </c>
    </row>
    <row r="85" s="1" customFormat="1" ht="22.8" customHeight="1">
      <c r="B85" s="35"/>
      <c r="C85" s="92" t="s">
        <v>124</v>
      </c>
      <c r="D85" s="36"/>
      <c r="E85" s="36"/>
      <c r="F85" s="36"/>
      <c r="G85" s="36"/>
      <c r="H85" s="36"/>
      <c r="I85" s="140"/>
      <c r="J85" s="181">
        <f>BK85</f>
        <v>0</v>
      </c>
      <c r="K85" s="36"/>
      <c r="L85" s="40"/>
      <c r="M85" s="88"/>
      <c r="N85" s="89"/>
      <c r="O85" s="89"/>
      <c r="P85" s="182">
        <f>SUM(P86:P101)</f>
        <v>0</v>
      </c>
      <c r="Q85" s="89"/>
      <c r="R85" s="182">
        <f>SUM(R86:R101)</f>
        <v>0</v>
      </c>
      <c r="S85" s="89"/>
      <c r="T85" s="183">
        <f>SUM(T86:T101)</f>
        <v>0</v>
      </c>
      <c r="AT85" s="14" t="s">
        <v>69</v>
      </c>
      <c r="AU85" s="14" t="s">
        <v>111</v>
      </c>
      <c r="BK85" s="184">
        <f>SUM(BK86:BK101)</f>
        <v>0</v>
      </c>
    </row>
    <row r="86" s="1" customFormat="1" ht="16.5" customHeight="1">
      <c r="B86" s="35"/>
      <c r="C86" s="185" t="s">
        <v>77</v>
      </c>
      <c r="D86" s="185" t="s">
        <v>125</v>
      </c>
      <c r="E86" s="186" t="s">
        <v>501</v>
      </c>
      <c r="F86" s="187" t="s">
        <v>502</v>
      </c>
      <c r="G86" s="188" t="s">
        <v>224</v>
      </c>
      <c r="H86" s="189">
        <v>3</v>
      </c>
      <c r="I86" s="190"/>
      <c r="J86" s="191">
        <f>ROUND(I86*H86,2)</f>
        <v>0</v>
      </c>
      <c r="K86" s="187" t="s">
        <v>129</v>
      </c>
      <c r="L86" s="40"/>
      <c r="M86" s="192" t="s">
        <v>1</v>
      </c>
      <c r="N86" s="193" t="s">
        <v>41</v>
      </c>
      <c r="O86" s="76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AR86" s="14" t="s">
        <v>503</v>
      </c>
      <c r="AT86" s="14" t="s">
        <v>125</v>
      </c>
      <c r="AU86" s="14" t="s">
        <v>70</v>
      </c>
      <c r="AY86" s="14" t="s">
        <v>131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4" t="s">
        <v>77</v>
      </c>
      <c r="BK86" s="196">
        <f>ROUND(I86*H86,2)</f>
        <v>0</v>
      </c>
      <c r="BL86" s="14" t="s">
        <v>503</v>
      </c>
      <c r="BM86" s="14" t="s">
        <v>504</v>
      </c>
    </row>
    <row r="87" s="1" customFormat="1">
      <c r="B87" s="35"/>
      <c r="C87" s="36"/>
      <c r="D87" s="197" t="s">
        <v>133</v>
      </c>
      <c r="E87" s="36"/>
      <c r="F87" s="198" t="s">
        <v>505</v>
      </c>
      <c r="G87" s="36"/>
      <c r="H87" s="36"/>
      <c r="I87" s="140"/>
      <c r="J87" s="36"/>
      <c r="K87" s="36"/>
      <c r="L87" s="40"/>
      <c r="M87" s="199"/>
      <c r="N87" s="76"/>
      <c r="O87" s="76"/>
      <c r="P87" s="76"/>
      <c r="Q87" s="76"/>
      <c r="R87" s="76"/>
      <c r="S87" s="76"/>
      <c r="T87" s="77"/>
      <c r="AT87" s="14" t="s">
        <v>133</v>
      </c>
      <c r="AU87" s="14" t="s">
        <v>70</v>
      </c>
    </row>
    <row r="88" s="1" customFormat="1" ht="16.5" customHeight="1">
      <c r="B88" s="35"/>
      <c r="C88" s="185" t="s">
        <v>79</v>
      </c>
      <c r="D88" s="185" t="s">
        <v>125</v>
      </c>
      <c r="E88" s="186" t="s">
        <v>506</v>
      </c>
      <c r="F88" s="187" t="s">
        <v>507</v>
      </c>
      <c r="G88" s="188" t="s">
        <v>508</v>
      </c>
      <c r="H88" s="260"/>
      <c r="I88" s="190"/>
      <c r="J88" s="191">
        <f>ROUND(I88*H88,2)</f>
        <v>0</v>
      </c>
      <c r="K88" s="187" t="s">
        <v>129</v>
      </c>
      <c r="L88" s="40"/>
      <c r="M88" s="192" t="s">
        <v>1</v>
      </c>
      <c r="N88" s="193" t="s">
        <v>41</v>
      </c>
      <c r="O88" s="76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AR88" s="14" t="s">
        <v>503</v>
      </c>
      <c r="AT88" s="14" t="s">
        <v>125</v>
      </c>
      <c r="AU88" s="14" t="s">
        <v>70</v>
      </c>
      <c r="AY88" s="14" t="s">
        <v>131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4" t="s">
        <v>77</v>
      </c>
      <c r="BK88" s="196">
        <f>ROUND(I88*H88,2)</f>
        <v>0</v>
      </c>
      <c r="BL88" s="14" t="s">
        <v>503</v>
      </c>
      <c r="BM88" s="14" t="s">
        <v>509</v>
      </c>
    </row>
    <row r="89" s="1" customFormat="1">
      <c r="B89" s="35"/>
      <c r="C89" s="36"/>
      <c r="D89" s="197" t="s">
        <v>133</v>
      </c>
      <c r="E89" s="36"/>
      <c r="F89" s="198" t="s">
        <v>507</v>
      </c>
      <c r="G89" s="36"/>
      <c r="H89" s="36"/>
      <c r="I89" s="140"/>
      <c r="J89" s="36"/>
      <c r="K89" s="36"/>
      <c r="L89" s="40"/>
      <c r="M89" s="199"/>
      <c r="N89" s="76"/>
      <c r="O89" s="76"/>
      <c r="P89" s="76"/>
      <c r="Q89" s="76"/>
      <c r="R89" s="76"/>
      <c r="S89" s="76"/>
      <c r="T89" s="77"/>
      <c r="AT89" s="14" t="s">
        <v>133</v>
      </c>
      <c r="AU89" s="14" t="s">
        <v>70</v>
      </c>
    </row>
    <row r="90" s="1" customFormat="1" ht="16.5" customHeight="1">
      <c r="B90" s="35"/>
      <c r="C90" s="185" t="s">
        <v>145</v>
      </c>
      <c r="D90" s="185" t="s">
        <v>125</v>
      </c>
      <c r="E90" s="186" t="s">
        <v>510</v>
      </c>
      <c r="F90" s="187" t="s">
        <v>511</v>
      </c>
      <c r="G90" s="188" t="s">
        <v>508</v>
      </c>
      <c r="H90" s="260"/>
      <c r="I90" s="190"/>
      <c r="J90" s="191">
        <f>ROUND(I90*H90,2)</f>
        <v>0</v>
      </c>
      <c r="K90" s="187" t="s">
        <v>129</v>
      </c>
      <c r="L90" s="40"/>
      <c r="M90" s="192" t="s">
        <v>1</v>
      </c>
      <c r="N90" s="193" t="s">
        <v>41</v>
      </c>
      <c r="O90" s="76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AR90" s="14" t="s">
        <v>503</v>
      </c>
      <c r="AT90" s="14" t="s">
        <v>125</v>
      </c>
      <c r="AU90" s="14" t="s">
        <v>70</v>
      </c>
      <c r="AY90" s="14" t="s">
        <v>131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4" t="s">
        <v>77</v>
      </c>
      <c r="BK90" s="196">
        <f>ROUND(I90*H90,2)</f>
        <v>0</v>
      </c>
      <c r="BL90" s="14" t="s">
        <v>503</v>
      </c>
      <c r="BM90" s="14" t="s">
        <v>512</v>
      </c>
    </row>
    <row r="91" s="1" customFormat="1">
      <c r="B91" s="35"/>
      <c r="C91" s="36"/>
      <c r="D91" s="197" t="s">
        <v>133</v>
      </c>
      <c r="E91" s="36"/>
      <c r="F91" s="198" t="s">
        <v>511</v>
      </c>
      <c r="G91" s="36"/>
      <c r="H91" s="36"/>
      <c r="I91" s="140"/>
      <c r="J91" s="36"/>
      <c r="K91" s="36"/>
      <c r="L91" s="40"/>
      <c r="M91" s="199"/>
      <c r="N91" s="76"/>
      <c r="O91" s="76"/>
      <c r="P91" s="76"/>
      <c r="Q91" s="76"/>
      <c r="R91" s="76"/>
      <c r="S91" s="76"/>
      <c r="T91" s="77"/>
      <c r="AT91" s="14" t="s">
        <v>133</v>
      </c>
      <c r="AU91" s="14" t="s">
        <v>70</v>
      </c>
    </row>
    <row r="92" s="1" customFormat="1" ht="16.5" customHeight="1">
      <c r="B92" s="35"/>
      <c r="C92" s="185" t="s">
        <v>130</v>
      </c>
      <c r="D92" s="185" t="s">
        <v>125</v>
      </c>
      <c r="E92" s="186" t="s">
        <v>513</v>
      </c>
      <c r="F92" s="187" t="s">
        <v>514</v>
      </c>
      <c r="G92" s="188" t="s">
        <v>508</v>
      </c>
      <c r="H92" s="260"/>
      <c r="I92" s="190"/>
      <c r="J92" s="191">
        <f>ROUND(I92*H92,2)</f>
        <v>0</v>
      </c>
      <c r="K92" s="187" t="s">
        <v>129</v>
      </c>
      <c r="L92" s="40"/>
      <c r="M92" s="192" t="s">
        <v>1</v>
      </c>
      <c r="N92" s="193" t="s">
        <v>41</v>
      </c>
      <c r="O92" s="76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AR92" s="14" t="s">
        <v>503</v>
      </c>
      <c r="AT92" s="14" t="s">
        <v>125</v>
      </c>
      <c r="AU92" s="14" t="s">
        <v>70</v>
      </c>
      <c r="AY92" s="14" t="s">
        <v>131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4" t="s">
        <v>77</v>
      </c>
      <c r="BK92" s="196">
        <f>ROUND(I92*H92,2)</f>
        <v>0</v>
      </c>
      <c r="BL92" s="14" t="s">
        <v>503</v>
      </c>
      <c r="BM92" s="14" t="s">
        <v>515</v>
      </c>
    </row>
    <row r="93" s="1" customFormat="1">
      <c r="B93" s="35"/>
      <c r="C93" s="36"/>
      <c r="D93" s="197" t="s">
        <v>133</v>
      </c>
      <c r="E93" s="36"/>
      <c r="F93" s="198" t="s">
        <v>514</v>
      </c>
      <c r="G93" s="36"/>
      <c r="H93" s="36"/>
      <c r="I93" s="140"/>
      <c r="J93" s="36"/>
      <c r="K93" s="36"/>
      <c r="L93" s="40"/>
      <c r="M93" s="199"/>
      <c r="N93" s="76"/>
      <c r="O93" s="76"/>
      <c r="P93" s="76"/>
      <c r="Q93" s="76"/>
      <c r="R93" s="76"/>
      <c r="S93" s="76"/>
      <c r="T93" s="77"/>
      <c r="AT93" s="14" t="s">
        <v>133</v>
      </c>
      <c r="AU93" s="14" t="s">
        <v>70</v>
      </c>
    </row>
    <row r="94" s="1" customFormat="1" ht="16.5" customHeight="1">
      <c r="B94" s="35"/>
      <c r="C94" s="185" t="s">
        <v>156</v>
      </c>
      <c r="D94" s="185" t="s">
        <v>125</v>
      </c>
      <c r="E94" s="186" t="s">
        <v>516</v>
      </c>
      <c r="F94" s="187" t="s">
        <v>517</v>
      </c>
      <c r="G94" s="188" t="s">
        <v>508</v>
      </c>
      <c r="H94" s="260"/>
      <c r="I94" s="190"/>
      <c r="J94" s="191">
        <f>ROUND(I94*H94,2)</f>
        <v>0</v>
      </c>
      <c r="K94" s="187" t="s">
        <v>129</v>
      </c>
      <c r="L94" s="40"/>
      <c r="M94" s="192" t="s">
        <v>1</v>
      </c>
      <c r="N94" s="193" t="s">
        <v>41</v>
      </c>
      <c r="O94" s="76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AR94" s="14" t="s">
        <v>503</v>
      </c>
      <c r="AT94" s="14" t="s">
        <v>125</v>
      </c>
      <c r="AU94" s="14" t="s">
        <v>70</v>
      </c>
      <c r="AY94" s="14" t="s">
        <v>131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4" t="s">
        <v>77</v>
      </c>
      <c r="BK94" s="196">
        <f>ROUND(I94*H94,2)</f>
        <v>0</v>
      </c>
      <c r="BL94" s="14" t="s">
        <v>503</v>
      </c>
      <c r="BM94" s="14" t="s">
        <v>518</v>
      </c>
    </row>
    <row r="95" s="1" customFormat="1">
      <c r="B95" s="35"/>
      <c r="C95" s="36"/>
      <c r="D95" s="197" t="s">
        <v>133</v>
      </c>
      <c r="E95" s="36"/>
      <c r="F95" s="198" t="s">
        <v>519</v>
      </c>
      <c r="G95" s="36"/>
      <c r="H95" s="36"/>
      <c r="I95" s="140"/>
      <c r="J95" s="36"/>
      <c r="K95" s="36"/>
      <c r="L95" s="40"/>
      <c r="M95" s="199"/>
      <c r="N95" s="76"/>
      <c r="O95" s="76"/>
      <c r="P95" s="76"/>
      <c r="Q95" s="76"/>
      <c r="R95" s="76"/>
      <c r="S95" s="76"/>
      <c r="T95" s="77"/>
      <c r="AT95" s="14" t="s">
        <v>133</v>
      </c>
      <c r="AU95" s="14" t="s">
        <v>70</v>
      </c>
    </row>
    <row r="96" s="1" customFormat="1" ht="16.5" customHeight="1">
      <c r="B96" s="35"/>
      <c r="C96" s="185" t="s">
        <v>163</v>
      </c>
      <c r="D96" s="185" t="s">
        <v>125</v>
      </c>
      <c r="E96" s="186" t="s">
        <v>520</v>
      </c>
      <c r="F96" s="187" t="s">
        <v>521</v>
      </c>
      <c r="G96" s="188" t="s">
        <v>508</v>
      </c>
      <c r="H96" s="260"/>
      <c r="I96" s="190"/>
      <c r="J96" s="191">
        <f>ROUND(I96*H96,2)</f>
        <v>0</v>
      </c>
      <c r="K96" s="187" t="s">
        <v>129</v>
      </c>
      <c r="L96" s="40"/>
      <c r="M96" s="192" t="s">
        <v>1</v>
      </c>
      <c r="N96" s="193" t="s">
        <v>41</v>
      </c>
      <c r="O96" s="76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AR96" s="14" t="s">
        <v>503</v>
      </c>
      <c r="AT96" s="14" t="s">
        <v>125</v>
      </c>
      <c r="AU96" s="14" t="s">
        <v>70</v>
      </c>
      <c r="AY96" s="14" t="s">
        <v>131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4" t="s">
        <v>77</v>
      </c>
      <c r="BK96" s="196">
        <f>ROUND(I96*H96,2)</f>
        <v>0</v>
      </c>
      <c r="BL96" s="14" t="s">
        <v>503</v>
      </c>
      <c r="BM96" s="14" t="s">
        <v>522</v>
      </c>
    </row>
    <row r="97" s="1" customFormat="1">
      <c r="B97" s="35"/>
      <c r="C97" s="36"/>
      <c r="D97" s="197" t="s">
        <v>133</v>
      </c>
      <c r="E97" s="36"/>
      <c r="F97" s="198" t="s">
        <v>523</v>
      </c>
      <c r="G97" s="36"/>
      <c r="H97" s="36"/>
      <c r="I97" s="140"/>
      <c r="J97" s="36"/>
      <c r="K97" s="36"/>
      <c r="L97" s="40"/>
      <c r="M97" s="199"/>
      <c r="N97" s="76"/>
      <c r="O97" s="76"/>
      <c r="P97" s="76"/>
      <c r="Q97" s="76"/>
      <c r="R97" s="76"/>
      <c r="S97" s="76"/>
      <c r="T97" s="77"/>
      <c r="AT97" s="14" t="s">
        <v>133</v>
      </c>
      <c r="AU97" s="14" t="s">
        <v>70</v>
      </c>
    </row>
    <row r="98" s="1" customFormat="1" ht="33.75" customHeight="1">
      <c r="B98" s="35"/>
      <c r="C98" s="185" t="s">
        <v>183</v>
      </c>
      <c r="D98" s="185" t="s">
        <v>125</v>
      </c>
      <c r="E98" s="186" t="s">
        <v>524</v>
      </c>
      <c r="F98" s="187" t="s">
        <v>525</v>
      </c>
      <c r="G98" s="188" t="s">
        <v>508</v>
      </c>
      <c r="H98" s="260"/>
      <c r="I98" s="190"/>
      <c r="J98" s="191">
        <f>ROUND(I98*H98,2)</f>
        <v>0</v>
      </c>
      <c r="K98" s="187" t="s">
        <v>129</v>
      </c>
      <c r="L98" s="40"/>
      <c r="M98" s="192" t="s">
        <v>1</v>
      </c>
      <c r="N98" s="193" t="s">
        <v>41</v>
      </c>
      <c r="O98" s="76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AR98" s="14" t="s">
        <v>503</v>
      </c>
      <c r="AT98" s="14" t="s">
        <v>125</v>
      </c>
      <c r="AU98" s="14" t="s">
        <v>70</v>
      </c>
      <c r="AY98" s="14" t="s">
        <v>131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4" t="s">
        <v>77</v>
      </c>
      <c r="BK98" s="196">
        <f>ROUND(I98*H98,2)</f>
        <v>0</v>
      </c>
      <c r="BL98" s="14" t="s">
        <v>503</v>
      </c>
      <c r="BM98" s="14" t="s">
        <v>526</v>
      </c>
    </row>
    <row r="99" s="1" customFormat="1">
      <c r="B99" s="35"/>
      <c r="C99" s="36"/>
      <c r="D99" s="197" t="s">
        <v>133</v>
      </c>
      <c r="E99" s="36"/>
      <c r="F99" s="198" t="s">
        <v>525</v>
      </c>
      <c r="G99" s="36"/>
      <c r="H99" s="36"/>
      <c r="I99" s="140"/>
      <c r="J99" s="36"/>
      <c r="K99" s="36"/>
      <c r="L99" s="40"/>
      <c r="M99" s="199"/>
      <c r="N99" s="76"/>
      <c r="O99" s="76"/>
      <c r="P99" s="76"/>
      <c r="Q99" s="76"/>
      <c r="R99" s="76"/>
      <c r="S99" s="76"/>
      <c r="T99" s="77"/>
      <c r="AT99" s="14" t="s">
        <v>133</v>
      </c>
      <c r="AU99" s="14" t="s">
        <v>70</v>
      </c>
    </row>
    <row r="100" s="1" customFormat="1" ht="16.5" customHeight="1">
      <c r="B100" s="35"/>
      <c r="C100" s="185" t="s">
        <v>177</v>
      </c>
      <c r="D100" s="185" t="s">
        <v>125</v>
      </c>
      <c r="E100" s="186" t="s">
        <v>527</v>
      </c>
      <c r="F100" s="187" t="s">
        <v>528</v>
      </c>
      <c r="G100" s="188" t="s">
        <v>213</v>
      </c>
      <c r="H100" s="189">
        <v>930</v>
      </c>
      <c r="I100" s="190"/>
      <c r="J100" s="191">
        <f>ROUND(I100*H100,2)</f>
        <v>0</v>
      </c>
      <c r="K100" s="187" t="s">
        <v>129</v>
      </c>
      <c r="L100" s="40"/>
      <c r="M100" s="192" t="s">
        <v>1</v>
      </c>
      <c r="N100" s="193" t="s">
        <v>41</v>
      </c>
      <c r="O100" s="76"/>
      <c r="P100" s="194">
        <f>O100*H100</f>
        <v>0</v>
      </c>
      <c r="Q100" s="194">
        <v>0</v>
      </c>
      <c r="R100" s="194">
        <f>Q100*H100</f>
        <v>0</v>
      </c>
      <c r="S100" s="194">
        <v>0</v>
      </c>
      <c r="T100" s="195">
        <f>S100*H100</f>
        <v>0</v>
      </c>
      <c r="AR100" s="14" t="s">
        <v>503</v>
      </c>
      <c r="AT100" s="14" t="s">
        <v>125</v>
      </c>
      <c r="AU100" s="14" t="s">
        <v>70</v>
      </c>
      <c r="AY100" s="14" t="s">
        <v>131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4" t="s">
        <v>77</v>
      </c>
      <c r="BK100" s="196">
        <f>ROUND(I100*H100,2)</f>
        <v>0</v>
      </c>
      <c r="BL100" s="14" t="s">
        <v>503</v>
      </c>
      <c r="BM100" s="14" t="s">
        <v>529</v>
      </c>
    </row>
    <row r="101" s="1" customFormat="1">
      <c r="B101" s="35"/>
      <c r="C101" s="36"/>
      <c r="D101" s="197" t="s">
        <v>133</v>
      </c>
      <c r="E101" s="36"/>
      <c r="F101" s="198" t="s">
        <v>530</v>
      </c>
      <c r="G101" s="36"/>
      <c r="H101" s="36"/>
      <c r="I101" s="140"/>
      <c r="J101" s="36"/>
      <c r="K101" s="36"/>
      <c r="L101" s="40"/>
      <c r="M101" s="236"/>
      <c r="N101" s="237"/>
      <c r="O101" s="237"/>
      <c r="P101" s="237"/>
      <c r="Q101" s="237"/>
      <c r="R101" s="237"/>
      <c r="S101" s="237"/>
      <c r="T101" s="238"/>
      <c r="AT101" s="14" t="s">
        <v>133</v>
      </c>
      <c r="AU101" s="14" t="s">
        <v>70</v>
      </c>
    </row>
    <row r="102" s="1" customFormat="1" ht="6.96" customHeight="1">
      <c r="B102" s="54"/>
      <c r="C102" s="55"/>
      <c r="D102" s="55"/>
      <c r="E102" s="55"/>
      <c r="F102" s="55"/>
      <c r="G102" s="55"/>
      <c r="H102" s="55"/>
      <c r="I102" s="164"/>
      <c r="J102" s="55"/>
      <c r="K102" s="55"/>
      <c r="L102" s="40"/>
    </row>
  </sheetData>
  <sheetProtection sheet="1" autoFilter="0" formatColumns="0" formatRows="0" objects="1" scenarios="1" spinCount="100000" saltValue="ech874eQAjYSqnwYpejd8oSdJ8U8ObyMGiwS3EMwW22TZkkxsTh5CV6zpeIFZeQjULdfqdF/te35oZaW4PDZog==" hashValue="WuCN7pJthVyrfeZ4WX6eda4JnfotBsp/Dnmd8i1+pQwQQ6IQrJO3NW7KyQogQdMtkmAEM4rsP+8Y7RRk6W0eKQ==" algorithmName="SHA-512" password="CC35"/>
  <autoFilter ref="C84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2019-05-29T10:32:52Z</dcterms:created>
  <dcterms:modified xsi:type="dcterms:W3CDTF">2019-05-29T10:32:57Z</dcterms:modified>
</cp:coreProperties>
</file>